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schlyer\Documents\Clients\NV\SWCAP\2014 SWCAP\Deliverable\++CAS APPROVED VERSION++\"/>
    </mc:Choice>
  </mc:AlternateContent>
  <bookViews>
    <workbookView xWindow="0" yWindow="0" windowWidth="28800" windowHeight="12435" tabRatio="812"/>
  </bookViews>
  <sheets>
    <sheet name="Exhibit A" sheetId="1" r:id="rId1"/>
    <sheet name="BUILDING DEPRECIATION" sheetId="2" r:id="rId2"/>
    <sheet name="1130 - CONTROLLER" sheetId="3" r:id="rId3"/>
    <sheet name="1080 - TREASURER" sheetId="4" r:id="rId4"/>
    <sheet name="1340 - ADM BUDGET AND PLANNING " sheetId="5" r:id="rId5"/>
    <sheet name="1342 - ADM INTERNAL AUDIT" sheetId="6" r:id="rId6"/>
    <sheet name="LEGISLATIVE AUDITOR" sheetId="7" r:id="rId7"/>
    <sheet name="2892 - DCA ADMINISTRATION" sheetId="8" r:id="rId8"/>
    <sheet name="1052 - STATE ARCHIVES" sheetId="9" r:id="rId9"/>
    <sheet name="2889 - LAW LIBRARY" sheetId="10" r:id="rId10"/>
    <sheet name="3150 - DHHS ADMINISTRATION" sheetId="11" r:id="rId11"/>
    <sheet name="Raw Data - Approved 2014 SWCAP" sheetId="12" r:id="rId12"/>
  </sheets>
  <definedNames>
    <definedName name="_xlnm.Print_Area" localSheetId="8">'1052 - STATE ARCHIVES'!$B$1:$I$115</definedName>
    <definedName name="_xlnm.Print_Area" localSheetId="3">'1080 - TREASURER'!$B$1:$I$522</definedName>
    <definedName name="_xlnm.Print_Area" localSheetId="2">'1130 - CONTROLLER'!$B$1:$I$582</definedName>
    <definedName name="_xlnm.Print_Area" localSheetId="4">'1340 - ADM BUDGET AND PLANNING '!$B$1:$I$591</definedName>
    <definedName name="_xlnm.Print_Area" localSheetId="5">'1342 - ADM INTERNAL AUDIT'!$B$1:$I$585</definedName>
    <definedName name="_xlnm.Print_Area" localSheetId="9">'2889 - LAW LIBRARY'!$B$1:$I$20</definedName>
    <definedName name="_xlnm.Print_Area" localSheetId="7">'2892 - DCA ADMINISTRATION'!$B$1:$I$27</definedName>
    <definedName name="_xlnm.Print_Area" localSheetId="10">'3150 - DHHS ADMINISTRATION'!$B$1:$I$68</definedName>
    <definedName name="_xlnm.Print_Area" localSheetId="1">'BUILDING DEPRECIATION'!$B$1:$I$201</definedName>
    <definedName name="_xlnm.Print_Area" localSheetId="0">'Exhibit A'!$A$1:$Q$618</definedName>
    <definedName name="_xlnm.Print_Area" localSheetId="6">'LEGISLATIVE AUDITOR'!$B$1:$I$91</definedName>
    <definedName name="_xlnm.Print_Titles" localSheetId="8">'1052 - STATE ARCHIVES'!$1:$8</definedName>
    <definedName name="_xlnm.Print_Titles" localSheetId="3">'1080 - TREASURER'!$1:$8</definedName>
    <definedName name="_xlnm.Print_Titles" localSheetId="2">'1130 - CONTROLLER'!$1:$8</definedName>
    <definedName name="_xlnm.Print_Titles" localSheetId="4">'1340 - ADM BUDGET AND PLANNING '!$1:$8</definedName>
    <definedName name="_xlnm.Print_Titles" localSheetId="5">'1342 - ADM INTERNAL AUDIT'!$1:$8</definedName>
    <definedName name="_xlnm.Print_Titles" localSheetId="9">'2889 - LAW LIBRARY'!$1:$8</definedName>
    <definedName name="_xlnm.Print_Titles" localSheetId="7">'2892 - DCA ADMINISTRATION'!$B:$B</definedName>
    <definedName name="_xlnm.Print_Titles" localSheetId="10">'3150 - DHHS ADMINISTRATION'!$1:$8</definedName>
    <definedName name="_xlnm.Print_Titles" localSheetId="1">'BUILDING DEPRECIATION'!$1:$8</definedName>
    <definedName name="_xlnm.Print_Titles" localSheetId="0">'Exhibit A'!$1:$8</definedName>
    <definedName name="_xlnm.Print_Titles" localSheetId="6">'LEGISLATIVE AUDITOR'!$1:$8</definedName>
    <definedName name="_xlnm.Print_Titles" localSheetId="11">'Raw Data - Approved 2014 SWCAP'!$1:$1</definedName>
  </definedNames>
  <calcPr calcId="171027"/>
  <pivotCaches>
    <pivotCache cacheId="0" r:id="rId13"/>
  </pivotCaches>
</workbook>
</file>

<file path=xl/calcChain.xml><?xml version="1.0" encoding="utf-8"?>
<calcChain xmlns="http://schemas.openxmlformats.org/spreadsheetml/2006/main">
  <c r="H66" i="11" l="1"/>
  <c r="H10" i="11"/>
  <c r="H68" i="11" s="1"/>
  <c r="H18" i="10"/>
  <c r="H10" i="10"/>
  <c r="K88" i="9"/>
  <c r="L88" i="9" s="1"/>
  <c r="I88" i="9"/>
  <c r="H15" i="9"/>
  <c r="H112" i="9"/>
  <c r="H20" i="10" l="1"/>
  <c r="H114" i="9"/>
  <c r="H89" i="7"/>
  <c r="H18" i="4"/>
  <c r="H18" i="5"/>
  <c r="H14" i="7"/>
  <c r="H18" i="3"/>
  <c r="H580" i="3"/>
  <c r="H17" i="2"/>
  <c r="D198" i="2" l="1"/>
  <c r="D17" i="2"/>
  <c r="G197" i="2" l="1"/>
  <c r="G196" i="2"/>
  <c r="G194" i="2"/>
  <c r="G193" i="2"/>
  <c r="G192" i="2"/>
  <c r="G191" i="2"/>
  <c r="G190" i="2"/>
  <c r="G189" i="2"/>
  <c r="G188" i="2"/>
  <c r="G187" i="2"/>
  <c r="G186" i="2"/>
  <c r="G185" i="2"/>
  <c r="G182" i="2"/>
  <c r="G180" i="2"/>
  <c r="G179" i="2"/>
  <c r="G178" i="2"/>
  <c r="G177" i="2"/>
  <c r="G176" i="2"/>
  <c r="G175" i="2"/>
  <c r="G173" i="2"/>
  <c r="G171" i="2"/>
  <c r="G170" i="2"/>
  <c r="G169" i="2"/>
  <c r="G168" i="2"/>
  <c r="G167" i="2"/>
  <c r="G166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7" i="2"/>
  <c r="G56" i="2"/>
  <c r="G55" i="2"/>
  <c r="G52" i="2"/>
  <c r="G51" i="2"/>
  <c r="G50" i="2"/>
  <c r="G49" i="2"/>
  <c r="G48" i="2"/>
  <c r="G46" i="2"/>
  <c r="G44" i="2"/>
  <c r="G43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19" i="2"/>
  <c r="E17" i="2"/>
  <c r="G198" i="2" l="1"/>
  <c r="G200" i="2" s="1"/>
  <c r="L197" i="2"/>
  <c r="K197" i="2"/>
  <c r="M197" i="2" s="1"/>
  <c r="N197" i="2" s="1"/>
  <c r="A196" i="2"/>
  <c r="L196" i="2" s="1"/>
  <c r="A195" i="2"/>
  <c r="A194" i="2"/>
  <c r="L194" i="2" s="1"/>
  <c r="A193" i="2"/>
  <c r="L193" i="2" s="1"/>
  <c r="A192" i="2"/>
  <c r="L192" i="2" s="1"/>
  <c r="A191" i="2"/>
  <c r="K191" i="2" s="1"/>
  <c r="A190" i="2"/>
  <c r="A189" i="2"/>
  <c r="L189" i="2" s="1"/>
  <c r="A188" i="2"/>
  <c r="L188" i="2" s="1"/>
  <c r="A187" i="2"/>
  <c r="A186" i="2"/>
  <c r="L186" i="2" s="1"/>
  <c r="A185" i="2"/>
  <c r="L185" i="2" s="1"/>
  <c r="A184" i="2"/>
  <c r="L184" i="2" s="1"/>
  <c r="A183" i="2"/>
  <c r="K183" i="2" s="1"/>
  <c r="A182" i="2"/>
  <c r="A181" i="2"/>
  <c r="K181" i="2" s="1"/>
  <c r="A180" i="2"/>
  <c r="L180" i="2" s="1"/>
  <c r="A179" i="2"/>
  <c r="A178" i="2"/>
  <c r="L178" i="2" s="1"/>
  <c r="A177" i="2"/>
  <c r="L177" i="2" s="1"/>
  <c r="A176" i="2"/>
  <c r="L176" i="2" s="1"/>
  <c r="A175" i="2"/>
  <c r="K175" i="2" s="1"/>
  <c r="A174" i="2"/>
  <c r="A173" i="2"/>
  <c r="K173" i="2" s="1"/>
  <c r="A172" i="2"/>
  <c r="L172" i="2" s="1"/>
  <c r="A171" i="2"/>
  <c r="A170" i="2"/>
  <c r="L170" i="2" s="1"/>
  <c r="A169" i="2"/>
  <c r="L169" i="2" s="1"/>
  <c r="A168" i="2"/>
  <c r="L168" i="2" s="1"/>
  <c r="A167" i="2"/>
  <c r="K167" i="2" s="1"/>
  <c r="A166" i="2"/>
  <c r="A165" i="2"/>
  <c r="L165" i="2" s="1"/>
  <c r="A164" i="2"/>
  <c r="L164" i="2" s="1"/>
  <c r="A163" i="2"/>
  <c r="A162" i="2"/>
  <c r="L162" i="2" s="1"/>
  <c r="A161" i="2"/>
  <c r="L161" i="2" s="1"/>
  <c r="A160" i="2"/>
  <c r="L160" i="2" s="1"/>
  <c r="A159" i="2"/>
  <c r="K159" i="2" s="1"/>
  <c r="A158" i="2"/>
  <c r="A157" i="2"/>
  <c r="L157" i="2" s="1"/>
  <c r="A156" i="2"/>
  <c r="L156" i="2" s="1"/>
  <c r="A155" i="2"/>
  <c r="A154" i="2"/>
  <c r="L154" i="2" s="1"/>
  <c r="A153" i="2"/>
  <c r="K153" i="2" s="1"/>
  <c r="A152" i="2"/>
  <c r="L152" i="2" s="1"/>
  <c r="A151" i="2"/>
  <c r="A150" i="2"/>
  <c r="A149" i="2"/>
  <c r="L149" i="2" s="1"/>
  <c r="A148" i="2"/>
  <c r="L148" i="2" s="1"/>
  <c r="A147" i="2"/>
  <c r="L147" i="2" s="1"/>
  <c r="A146" i="2"/>
  <c r="A145" i="2"/>
  <c r="K145" i="2" s="1"/>
  <c r="A144" i="2"/>
  <c r="K144" i="2" s="1"/>
  <c r="A143" i="2"/>
  <c r="A142" i="2"/>
  <c r="K142" i="2" s="1"/>
  <c r="A141" i="2"/>
  <c r="L141" i="2" s="1"/>
  <c r="A140" i="2"/>
  <c r="L140" i="2" s="1"/>
  <c r="A139" i="2"/>
  <c r="A138" i="2"/>
  <c r="A137" i="2"/>
  <c r="K137" i="2" s="1"/>
  <c r="A136" i="2"/>
  <c r="L136" i="2" s="1"/>
  <c r="A135" i="2"/>
  <c r="K135" i="2" s="1"/>
  <c r="A134" i="2"/>
  <c r="A133" i="2"/>
  <c r="L133" i="2" s="1"/>
  <c r="A132" i="2"/>
  <c r="L132" i="2" s="1"/>
  <c r="A131" i="2"/>
  <c r="A130" i="2"/>
  <c r="K130" i="2" s="1"/>
  <c r="A129" i="2"/>
  <c r="L129" i="2" s="1"/>
  <c r="A128" i="2"/>
  <c r="K128" i="2" s="1"/>
  <c r="A127" i="2"/>
  <c r="A126" i="2"/>
  <c r="A125" i="2"/>
  <c r="L125" i="2" s="1"/>
  <c r="A124" i="2"/>
  <c r="L124" i="2" s="1"/>
  <c r="A123" i="2"/>
  <c r="K123" i="2" s="1"/>
  <c r="A122" i="2"/>
  <c r="A121" i="2"/>
  <c r="K121" i="2" s="1"/>
  <c r="A120" i="2"/>
  <c r="L120" i="2" s="1"/>
  <c r="A119" i="2"/>
  <c r="A118" i="2"/>
  <c r="K118" i="2" s="1"/>
  <c r="A117" i="2"/>
  <c r="L117" i="2" s="1"/>
  <c r="A116" i="2"/>
  <c r="K116" i="2" s="1"/>
  <c r="A115" i="2"/>
  <c r="A114" i="2"/>
  <c r="L114" i="2" s="1"/>
  <c r="A113" i="2"/>
  <c r="L113" i="2" s="1"/>
  <c r="A112" i="2"/>
  <c r="L112" i="2" s="1"/>
  <c r="A111" i="2"/>
  <c r="A110" i="2"/>
  <c r="L110" i="2" s="1"/>
  <c r="A109" i="2"/>
  <c r="L109" i="2" s="1"/>
  <c r="A108" i="2"/>
  <c r="K108" i="2" s="1"/>
  <c r="A107" i="2"/>
  <c r="A106" i="2"/>
  <c r="A105" i="2"/>
  <c r="L105" i="2" s="1"/>
  <c r="A104" i="2"/>
  <c r="L104" i="2" s="1"/>
  <c r="A103" i="2"/>
  <c r="K103" i="2" s="1"/>
  <c r="A102" i="2"/>
  <c r="A101" i="2"/>
  <c r="L101" i="2" s="1"/>
  <c r="A100" i="2"/>
  <c r="L100" i="2" s="1"/>
  <c r="A99" i="2"/>
  <c r="L99" i="2" s="1"/>
  <c r="A98" i="2"/>
  <c r="A97" i="2"/>
  <c r="K97" i="2" s="1"/>
  <c r="A96" i="2"/>
  <c r="L96" i="2" s="1"/>
  <c r="A95" i="2"/>
  <c r="L95" i="2" s="1"/>
  <c r="A94" i="2"/>
  <c r="A93" i="2"/>
  <c r="L93" i="2" s="1"/>
  <c r="A92" i="2"/>
  <c r="L92" i="2" s="1"/>
  <c r="A91" i="2"/>
  <c r="L91" i="2" s="1"/>
  <c r="A90" i="2"/>
  <c r="A89" i="2"/>
  <c r="K89" i="2" s="1"/>
  <c r="A88" i="2"/>
  <c r="L88" i="2" s="1"/>
  <c r="A87" i="2"/>
  <c r="L87" i="2" s="1"/>
  <c r="A86" i="2"/>
  <c r="K86" i="2" s="1"/>
  <c r="A85" i="2"/>
  <c r="L85" i="2" s="1"/>
  <c r="A84" i="2"/>
  <c r="K84" i="2" s="1"/>
  <c r="A83" i="2"/>
  <c r="A82" i="2"/>
  <c r="K82" i="2" s="1"/>
  <c r="A81" i="2"/>
  <c r="L81" i="2" s="1"/>
  <c r="A80" i="2"/>
  <c r="L80" i="2" s="1"/>
  <c r="A79" i="2"/>
  <c r="A78" i="2"/>
  <c r="K78" i="2" s="1"/>
  <c r="A77" i="2"/>
  <c r="L77" i="2" s="1"/>
  <c r="A76" i="2"/>
  <c r="L76" i="2" s="1"/>
  <c r="A75" i="2"/>
  <c r="A74" i="2"/>
  <c r="K74" i="2" s="1"/>
  <c r="A73" i="2"/>
  <c r="L73" i="2" s="1"/>
  <c r="A72" i="2"/>
  <c r="L72" i="2" s="1"/>
  <c r="A71" i="2"/>
  <c r="K71" i="2" s="1"/>
  <c r="A70" i="2"/>
  <c r="L70" i="2" s="1"/>
  <c r="A69" i="2"/>
  <c r="L69" i="2" s="1"/>
  <c r="A68" i="2"/>
  <c r="L68" i="2" s="1"/>
  <c r="A67" i="2"/>
  <c r="L67" i="2" s="1"/>
  <c r="A66" i="2"/>
  <c r="A65" i="2"/>
  <c r="K65" i="2" s="1"/>
  <c r="A64" i="2"/>
  <c r="L64" i="2" s="1"/>
  <c r="A63" i="2"/>
  <c r="K63" i="2" s="1"/>
  <c r="A62" i="2"/>
  <c r="A61" i="2"/>
  <c r="L61" i="2" s="1"/>
  <c r="A60" i="2"/>
  <c r="L60" i="2" s="1"/>
  <c r="A59" i="2"/>
  <c r="L59" i="2" s="1"/>
  <c r="A58" i="2"/>
  <c r="A57" i="2"/>
  <c r="K57" i="2" s="1"/>
  <c r="A56" i="2"/>
  <c r="L56" i="2" s="1"/>
  <c r="A55" i="2"/>
  <c r="L55" i="2" s="1"/>
  <c r="A54" i="2"/>
  <c r="K54" i="2" s="1"/>
  <c r="A53" i="2"/>
  <c r="L53" i="2" s="1"/>
  <c r="A52" i="2"/>
  <c r="K52" i="2" s="1"/>
  <c r="A51" i="2"/>
  <c r="A50" i="2"/>
  <c r="K50" i="2" s="1"/>
  <c r="A49" i="2"/>
  <c r="L49" i="2" s="1"/>
  <c r="A48" i="2"/>
  <c r="K48" i="2" s="1"/>
  <c r="A47" i="2"/>
  <c r="L47" i="2" s="1"/>
  <c r="A46" i="2"/>
  <c r="A45" i="2"/>
  <c r="K45" i="2" s="1"/>
  <c r="A44" i="2"/>
  <c r="L44" i="2" s="1"/>
  <c r="A43" i="2"/>
  <c r="K43" i="2" s="1"/>
  <c r="A42" i="2"/>
  <c r="L42" i="2" s="1"/>
  <c r="A41" i="2"/>
  <c r="L41" i="2" s="1"/>
  <c r="A40" i="2"/>
  <c r="K40" i="2" s="1"/>
  <c r="A39" i="2"/>
  <c r="L39" i="2" s="1"/>
  <c r="A38" i="2"/>
  <c r="K38" i="2" s="1"/>
  <c r="A37" i="2"/>
  <c r="K37" i="2" s="1"/>
  <c r="A36" i="2"/>
  <c r="K36" i="2" s="1"/>
  <c r="A35" i="2"/>
  <c r="L35" i="2" s="1"/>
  <c r="A34" i="2"/>
  <c r="K34" i="2" s="1"/>
  <c r="A33" i="2"/>
  <c r="K33" i="2" s="1"/>
  <c r="A32" i="2"/>
  <c r="K32" i="2" s="1"/>
  <c r="A31" i="2"/>
  <c r="L31" i="2" s="1"/>
  <c r="A30" i="2"/>
  <c r="K30" i="2" s="1"/>
  <c r="A29" i="2"/>
  <c r="K29" i="2" s="1"/>
  <c r="A28" i="2"/>
  <c r="K28" i="2" s="1"/>
  <c r="A27" i="2"/>
  <c r="L27" i="2" s="1"/>
  <c r="A26" i="2"/>
  <c r="K26" i="2" s="1"/>
  <c r="A25" i="2"/>
  <c r="K25" i="2" s="1"/>
  <c r="A24" i="2"/>
  <c r="K24" i="2" s="1"/>
  <c r="A23" i="2"/>
  <c r="L23" i="2" s="1"/>
  <c r="A22" i="2"/>
  <c r="K22" i="2" s="1"/>
  <c r="A21" i="2"/>
  <c r="K21" i="2" s="1"/>
  <c r="A20" i="2"/>
  <c r="K20" i="2" s="1"/>
  <c r="A19" i="2"/>
  <c r="K19" i="2" s="1"/>
  <c r="F562" i="6"/>
  <c r="F558" i="6"/>
  <c r="F548" i="6"/>
  <c r="F542" i="6"/>
  <c r="F530" i="6"/>
  <c r="K530" i="6"/>
  <c r="F507" i="6"/>
  <c r="F503" i="6"/>
  <c r="F433" i="6"/>
  <c r="F426" i="6"/>
  <c r="F374" i="6"/>
  <c r="F373" i="6"/>
  <c r="F368" i="6"/>
  <c r="F365" i="6"/>
  <c r="F359" i="6"/>
  <c r="F353" i="6"/>
  <c r="F352" i="6"/>
  <c r="F330" i="6"/>
  <c r="F316" i="6"/>
  <c r="F313" i="6"/>
  <c r="F306" i="6"/>
  <c r="F254" i="6"/>
  <c r="F252" i="6"/>
  <c r="F243" i="6"/>
  <c r="F239" i="6"/>
  <c r="F211" i="6"/>
  <c r="F204" i="6"/>
  <c r="F192" i="6"/>
  <c r="F183" i="6"/>
  <c r="N124" i="6"/>
  <c r="F124" i="6"/>
  <c r="F123" i="6"/>
  <c r="N123" i="6" s="1"/>
  <c r="F111" i="6"/>
  <c r="F110" i="6"/>
  <c r="F83" i="6"/>
  <c r="F82" i="6"/>
  <c r="F81" i="6"/>
  <c r="F78" i="6"/>
  <c r="F44" i="6"/>
  <c r="F23" i="6"/>
  <c r="F582" i="6" s="1"/>
  <c r="F584" i="6" s="1"/>
  <c r="F520" i="4"/>
  <c r="F522" i="4" s="1"/>
  <c r="F112" i="9"/>
  <c r="F114" i="9" s="1"/>
  <c r="F18" i="10"/>
  <c r="F20" i="10" s="1"/>
  <c r="F66" i="11"/>
  <c r="F68" i="11" s="1"/>
  <c r="K65" i="11"/>
  <c r="L65" i="11" s="1"/>
  <c r="K64" i="11"/>
  <c r="L64" i="11" s="1"/>
  <c r="K63" i="11"/>
  <c r="L63" i="11" s="1"/>
  <c r="K62" i="11"/>
  <c r="L62" i="11" s="1"/>
  <c r="K61" i="11"/>
  <c r="L61" i="11" s="1"/>
  <c r="K60" i="11"/>
  <c r="L60" i="11" s="1"/>
  <c r="K59" i="11"/>
  <c r="L59" i="11" s="1"/>
  <c r="K58" i="11"/>
  <c r="L58" i="11" s="1"/>
  <c r="K57" i="11"/>
  <c r="L57" i="11" s="1"/>
  <c r="K56" i="11"/>
  <c r="L56" i="11" s="1"/>
  <c r="K55" i="11"/>
  <c r="L55" i="11" s="1"/>
  <c r="K54" i="11"/>
  <c r="L54" i="11" s="1"/>
  <c r="K53" i="11"/>
  <c r="L53" i="11" s="1"/>
  <c r="K52" i="11"/>
  <c r="L52" i="11" s="1"/>
  <c r="K51" i="11"/>
  <c r="L51" i="11" s="1"/>
  <c r="K50" i="11"/>
  <c r="L50" i="11" s="1"/>
  <c r="K49" i="11"/>
  <c r="L49" i="11" s="1"/>
  <c r="K48" i="11"/>
  <c r="L48" i="11" s="1"/>
  <c r="K47" i="11"/>
  <c r="L47" i="11" s="1"/>
  <c r="K46" i="11"/>
  <c r="L46" i="11" s="1"/>
  <c r="K45" i="11"/>
  <c r="L45" i="11" s="1"/>
  <c r="K44" i="11"/>
  <c r="L44" i="11" s="1"/>
  <c r="K43" i="11"/>
  <c r="L43" i="11" s="1"/>
  <c r="K42" i="11"/>
  <c r="L42" i="11" s="1"/>
  <c r="K41" i="11"/>
  <c r="L41" i="11" s="1"/>
  <c r="K40" i="11"/>
  <c r="L40" i="11" s="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K32" i="11"/>
  <c r="L32" i="11" s="1"/>
  <c r="K31" i="11"/>
  <c r="L31" i="11" s="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/>
  <c r="K17" i="10"/>
  <c r="L17" i="10" s="1"/>
  <c r="K16" i="10"/>
  <c r="L16" i="10" s="1"/>
  <c r="K15" i="10"/>
  <c r="L15" i="10" s="1"/>
  <c r="K14" i="10"/>
  <c r="L14" i="10" s="1"/>
  <c r="K13" i="10"/>
  <c r="L13" i="10" s="1"/>
  <c r="K12" i="10"/>
  <c r="L12" i="10" s="1"/>
  <c r="K111" i="9"/>
  <c r="L111" i="9" s="1"/>
  <c r="K110" i="9"/>
  <c r="L110" i="9" s="1"/>
  <c r="K109" i="9"/>
  <c r="L109" i="9" s="1"/>
  <c r="K108" i="9"/>
  <c r="L108" i="9" s="1"/>
  <c r="K107" i="9"/>
  <c r="L107" i="9" s="1"/>
  <c r="K106" i="9"/>
  <c r="L106" i="9" s="1"/>
  <c r="K105" i="9"/>
  <c r="L105" i="9" s="1"/>
  <c r="K104" i="9"/>
  <c r="L104" i="9" s="1"/>
  <c r="K103" i="9"/>
  <c r="L103" i="9" s="1"/>
  <c r="K102" i="9"/>
  <c r="L102" i="9" s="1"/>
  <c r="K101" i="9"/>
  <c r="L101" i="9" s="1"/>
  <c r="K100" i="9"/>
  <c r="L100" i="9" s="1"/>
  <c r="K99" i="9"/>
  <c r="L99" i="9" s="1"/>
  <c r="K98" i="9"/>
  <c r="L98" i="9" s="1"/>
  <c r="K97" i="9"/>
  <c r="L97" i="9" s="1"/>
  <c r="K96" i="9"/>
  <c r="L96" i="9" s="1"/>
  <c r="K95" i="9"/>
  <c r="L95" i="9" s="1"/>
  <c r="K94" i="9"/>
  <c r="L94" i="9" s="1"/>
  <c r="K93" i="9"/>
  <c r="L93" i="9" s="1"/>
  <c r="K92" i="9"/>
  <c r="L92" i="9" s="1"/>
  <c r="K91" i="9"/>
  <c r="L91" i="9" s="1"/>
  <c r="K90" i="9"/>
  <c r="L90" i="9" s="1"/>
  <c r="K89" i="9"/>
  <c r="L89" i="9" s="1"/>
  <c r="K87" i="9"/>
  <c r="L87" i="9" s="1"/>
  <c r="K86" i="9"/>
  <c r="L86" i="9" s="1"/>
  <c r="K85" i="9"/>
  <c r="L85" i="9" s="1"/>
  <c r="K84" i="9"/>
  <c r="L84" i="9" s="1"/>
  <c r="K83" i="9"/>
  <c r="L83" i="9" s="1"/>
  <c r="K82" i="9"/>
  <c r="L82" i="9" s="1"/>
  <c r="K81" i="9"/>
  <c r="L81" i="9" s="1"/>
  <c r="K80" i="9"/>
  <c r="L80" i="9" s="1"/>
  <c r="K79" i="9"/>
  <c r="L79" i="9" s="1"/>
  <c r="K78" i="9"/>
  <c r="L78" i="9" s="1"/>
  <c r="K77" i="9"/>
  <c r="L77" i="9" s="1"/>
  <c r="K76" i="9"/>
  <c r="L76" i="9" s="1"/>
  <c r="K75" i="9"/>
  <c r="L75" i="9" s="1"/>
  <c r="K74" i="9"/>
  <c r="L74" i="9" s="1"/>
  <c r="K73" i="9"/>
  <c r="L73" i="9" s="1"/>
  <c r="K72" i="9"/>
  <c r="L72" i="9" s="1"/>
  <c r="K71" i="9"/>
  <c r="L71" i="9" s="1"/>
  <c r="K70" i="9"/>
  <c r="L70" i="9" s="1"/>
  <c r="K69" i="9"/>
  <c r="L69" i="9" s="1"/>
  <c r="K68" i="9"/>
  <c r="L68" i="9" s="1"/>
  <c r="K67" i="9"/>
  <c r="L67" i="9" s="1"/>
  <c r="K66" i="9"/>
  <c r="L66" i="9" s="1"/>
  <c r="K65" i="9"/>
  <c r="L65" i="9" s="1"/>
  <c r="K64" i="9"/>
  <c r="L64" i="9" s="1"/>
  <c r="K63" i="9"/>
  <c r="L63" i="9" s="1"/>
  <c r="K62" i="9"/>
  <c r="L62" i="9" s="1"/>
  <c r="K61" i="9"/>
  <c r="L61" i="9" s="1"/>
  <c r="K60" i="9"/>
  <c r="L60" i="9" s="1"/>
  <c r="K59" i="9"/>
  <c r="L59" i="9" s="1"/>
  <c r="K58" i="9"/>
  <c r="L58" i="9" s="1"/>
  <c r="K57" i="9"/>
  <c r="L57" i="9" s="1"/>
  <c r="K56" i="9"/>
  <c r="L56" i="9" s="1"/>
  <c r="K55" i="9"/>
  <c r="L55" i="9" s="1"/>
  <c r="K54" i="9"/>
  <c r="L54" i="9" s="1"/>
  <c r="K53" i="9"/>
  <c r="L53" i="9" s="1"/>
  <c r="K52" i="9"/>
  <c r="L52" i="9" s="1"/>
  <c r="K51" i="9"/>
  <c r="L51" i="9" s="1"/>
  <c r="K50" i="9"/>
  <c r="L50" i="9" s="1"/>
  <c r="K49" i="9"/>
  <c r="L49" i="9" s="1"/>
  <c r="K48" i="9"/>
  <c r="L48" i="9" s="1"/>
  <c r="K47" i="9"/>
  <c r="L47" i="9" s="1"/>
  <c r="K46" i="9"/>
  <c r="L46" i="9" s="1"/>
  <c r="K45" i="9"/>
  <c r="L45" i="9" s="1"/>
  <c r="K44" i="9"/>
  <c r="L44" i="9" s="1"/>
  <c r="K43" i="9"/>
  <c r="L43" i="9" s="1"/>
  <c r="K42" i="9"/>
  <c r="L42" i="9" s="1"/>
  <c r="K41" i="9"/>
  <c r="L41" i="9" s="1"/>
  <c r="K40" i="9"/>
  <c r="L40" i="9" s="1"/>
  <c r="K39" i="9"/>
  <c r="L39" i="9" s="1"/>
  <c r="K38" i="9"/>
  <c r="L38" i="9" s="1"/>
  <c r="K37" i="9"/>
  <c r="L37" i="9" s="1"/>
  <c r="K36" i="9"/>
  <c r="L36" i="9" s="1"/>
  <c r="K35" i="9"/>
  <c r="L35" i="9" s="1"/>
  <c r="K34" i="9"/>
  <c r="L34" i="9" s="1"/>
  <c r="K33" i="9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K17" i="9"/>
  <c r="L17" i="9"/>
  <c r="K23" i="8"/>
  <c r="L23" i="8" s="1"/>
  <c r="K22" i="8"/>
  <c r="L22" i="8" s="1"/>
  <c r="K21" i="8"/>
  <c r="L21" i="8" s="1"/>
  <c r="K20" i="8"/>
  <c r="L20" i="8" s="1"/>
  <c r="K19" i="8"/>
  <c r="L19" i="8" s="1"/>
  <c r="K18" i="8"/>
  <c r="L18" i="8" s="1"/>
  <c r="K17" i="8"/>
  <c r="L17" i="8" s="1"/>
  <c r="K16" i="8"/>
  <c r="L16" i="8" s="1"/>
  <c r="K15" i="8"/>
  <c r="L15" i="8" s="1"/>
  <c r="K14" i="8"/>
  <c r="L14" i="8" s="1"/>
  <c r="K13" i="8"/>
  <c r="L13" i="8" s="1"/>
  <c r="K12" i="8"/>
  <c r="L12" i="8" s="1"/>
  <c r="K88" i="7"/>
  <c r="L88" i="7" s="1"/>
  <c r="K87" i="7"/>
  <c r="L87" i="7" s="1"/>
  <c r="K86" i="7"/>
  <c r="L86" i="7" s="1"/>
  <c r="K85" i="7"/>
  <c r="L85" i="7" s="1"/>
  <c r="K84" i="7"/>
  <c r="L84" i="7" s="1"/>
  <c r="K83" i="7"/>
  <c r="L83" i="7" s="1"/>
  <c r="K82" i="7"/>
  <c r="L82" i="7" s="1"/>
  <c r="K81" i="7"/>
  <c r="L81" i="7" s="1"/>
  <c r="K80" i="7"/>
  <c r="L80" i="7" s="1"/>
  <c r="K79" i="7"/>
  <c r="L79" i="7" s="1"/>
  <c r="K78" i="7"/>
  <c r="L78" i="7" s="1"/>
  <c r="K77" i="7"/>
  <c r="L77" i="7" s="1"/>
  <c r="K76" i="7"/>
  <c r="L76" i="7" s="1"/>
  <c r="K75" i="7"/>
  <c r="L75" i="7" s="1"/>
  <c r="K74" i="7"/>
  <c r="L74" i="7" s="1"/>
  <c r="K73" i="7"/>
  <c r="L73" i="7" s="1"/>
  <c r="K72" i="7"/>
  <c r="L72" i="7" s="1"/>
  <c r="K71" i="7"/>
  <c r="L71" i="7" s="1"/>
  <c r="K70" i="7"/>
  <c r="L70" i="7" s="1"/>
  <c r="K69" i="7"/>
  <c r="L69" i="7" s="1"/>
  <c r="K68" i="7"/>
  <c r="L68" i="7" s="1"/>
  <c r="K67" i="7"/>
  <c r="L67" i="7" s="1"/>
  <c r="K66" i="7"/>
  <c r="L66" i="7" s="1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K35" i="7"/>
  <c r="L35" i="7" s="1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581" i="6"/>
  <c r="L581" i="6" s="1"/>
  <c r="K580" i="6"/>
  <c r="L580" i="6" s="1"/>
  <c r="K579" i="6"/>
  <c r="L579" i="6" s="1"/>
  <c r="K578" i="6"/>
  <c r="L578" i="6" s="1"/>
  <c r="K577" i="6"/>
  <c r="L577" i="6" s="1"/>
  <c r="K576" i="6"/>
  <c r="L576" i="6" s="1"/>
  <c r="K575" i="6"/>
  <c r="L575" i="6" s="1"/>
  <c r="K574" i="6"/>
  <c r="L574" i="6" s="1"/>
  <c r="K573" i="6"/>
  <c r="L573" i="6" s="1"/>
  <c r="K572" i="6"/>
  <c r="L572" i="6" s="1"/>
  <c r="K571" i="6"/>
  <c r="L571" i="6" s="1"/>
  <c r="K570" i="6"/>
  <c r="L570" i="6" s="1"/>
  <c r="K569" i="6"/>
  <c r="L569" i="6" s="1"/>
  <c r="K568" i="6"/>
  <c r="L568" i="6" s="1"/>
  <c r="K567" i="6"/>
  <c r="L567" i="6" s="1"/>
  <c r="K566" i="6"/>
  <c r="L566" i="6" s="1"/>
  <c r="K565" i="6"/>
  <c r="L565" i="6" s="1"/>
  <c r="K564" i="6"/>
  <c r="L564" i="6" s="1"/>
  <c r="K563" i="6"/>
  <c r="L563" i="6" s="1"/>
  <c r="K562" i="6"/>
  <c r="L562" i="6" s="1"/>
  <c r="K561" i="6"/>
  <c r="L561" i="6" s="1"/>
  <c r="K560" i="6"/>
  <c r="L560" i="6" s="1"/>
  <c r="K559" i="6"/>
  <c r="L559" i="6" s="1"/>
  <c r="K558" i="6"/>
  <c r="L558" i="6" s="1"/>
  <c r="K557" i="6"/>
  <c r="L557" i="6" s="1"/>
  <c r="K556" i="6"/>
  <c r="L556" i="6" s="1"/>
  <c r="K555" i="6"/>
  <c r="L555" i="6" s="1"/>
  <c r="K554" i="6"/>
  <c r="L554" i="6" s="1"/>
  <c r="K553" i="6"/>
  <c r="L553" i="6" s="1"/>
  <c r="K552" i="6"/>
  <c r="L552" i="6" s="1"/>
  <c r="K551" i="6"/>
  <c r="L551" i="6" s="1"/>
  <c r="K550" i="6"/>
  <c r="L550" i="6" s="1"/>
  <c r="K549" i="6"/>
  <c r="L549" i="6" s="1"/>
  <c r="K548" i="6"/>
  <c r="L548" i="6" s="1"/>
  <c r="K547" i="6"/>
  <c r="L547" i="6" s="1"/>
  <c r="K546" i="6"/>
  <c r="L546" i="6" s="1"/>
  <c r="K545" i="6"/>
  <c r="L545" i="6" s="1"/>
  <c r="K544" i="6"/>
  <c r="L544" i="6" s="1"/>
  <c r="K543" i="6"/>
  <c r="L543" i="6" s="1"/>
  <c r="K542" i="6"/>
  <c r="L542" i="6" s="1"/>
  <c r="K541" i="6"/>
  <c r="L541" i="6" s="1"/>
  <c r="K540" i="6"/>
  <c r="L540" i="6" s="1"/>
  <c r="K539" i="6"/>
  <c r="L539" i="6" s="1"/>
  <c r="K538" i="6"/>
  <c r="L538" i="6" s="1"/>
  <c r="K537" i="6"/>
  <c r="L537" i="6" s="1"/>
  <c r="K536" i="6"/>
  <c r="L536" i="6" s="1"/>
  <c r="K535" i="6"/>
  <c r="L535" i="6" s="1"/>
  <c r="K534" i="6"/>
  <c r="L534" i="6" s="1"/>
  <c r="K533" i="6"/>
  <c r="L533" i="6" s="1"/>
  <c r="K532" i="6"/>
  <c r="L532" i="6" s="1"/>
  <c r="K531" i="6"/>
  <c r="L531" i="6" s="1"/>
  <c r="L530" i="6"/>
  <c r="K529" i="6"/>
  <c r="L529" i="6" s="1"/>
  <c r="K528" i="6"/>
  <c r="L528" i="6" s="1"/>
  <c r="K527" i="6"/>
  <c r="L527" i="6" s="1"/>
  <c r="K526" i="6"/>
  <c r="L526" i="6" s="1"/>
  <c r="K525" i="6"/>
  <c r="L525" i="6" s="1"/>
  <c r="K524" i="6"/>
  <c r="L524" i="6" s="1"/>
  <c r="K523" i="6"/>
  <c r="L523" i="6" s="1"/>
  <c r="K522" i="6"/>
  <c r="L522" i="6" s="1"/>
  <c r="K521" i="6"/>
  <c r="L521" i="6" s="1"/>
  <c r="K520" i="6"/>
  <c r="L520" i="6" s="1"/>
  <c r="K519" i="6"/>
  <c r="L519" i="6" s="1"/>
  <c r="K518" i="6"/>
  <c r="L518" i="6" s="1"/>
  <c r="K517" i="6"/>
  <c r="L517" i="6" s="1"/>
  <c r="K516" i="6"/>
  <c r="L516" i="6" s="1"/>
  <c r="K515" i="6"/>
  <c r="L515" i="6" s="1"/>
  <c r="K514" i="6"/>
  <c r="L514" i="6" s="1"/>
  <c r="K513" i="6"/>
  <c r="L513" i="6" s="1"/>
  <c r="K512" i="6"/>
  <c r="L512" i="6" s="1"/>
  <c r="K511" i="6"/>
  <c r="L511" i="6" s="1"/>
  <c r="K510" i="6"/>
  <c r="L510" i="6" s="1"/>
  <c r="K509" i="6"/>
  <c r="L509" i="6" s="1"/>
  <c r="K508" i="6"/>
  <c r="L508" i="6" s="1"/>
  <c r="K507" i="6"/>
  <c r="L507" i="6" s="1"/>
  <c r="K506" i="6"/>
  <c r="L506" i="6" s="1"/>
  <c r="K505" i="6"/>
  <c r="L505" i="6" s="1"/>
  <c r="K504" i="6"/>
  <c r="L504" i="6" s="1"/>
  <c r="K503" i="6"/>
  <c r="L503" i="6" s="1"/>
  <c r="K502" i="6"/>
  <c r="L502" i="6" s="1"/>
  <c r="K501" i="6"/>
  <c r="L501" i="6" s="1"/>
  <c r="K500" i="6"/>
  <c r="L500" i="6" s="1"/>
  <c r="K499" i="6"/>
  <c r="L499" i="6" s="1"/>
  <c r="K498" i="6"/>
  <c r="L498" i="6" s="1"/>
  <c r="K497" i="6"/>
  <c r="L497" i="6" s="1"/>
  <c r="K496" i="6"/>
  <c r="L496" i="6" s="1"/>
  <c r="K495" i="6"/>
  <c r="L495" i="6" s="1"/>
  <c r="K494" i="6"/>
  <c r="L494" i="6" s="1"/>
  <c r="K493" i="6"/>
  <c r="L493" i="6" s="1"/>
  <c r="K492" i="6"/>
  <c r="L492" i="6" s="1"/>
  <c r="K491" i="6"/>
  <c r="L491" i="6" s="1"/>
  <c r="K490" i="6"/>
  <c r="L490" i="6" s="1"/>
  <c r="K489" i="6"/>
  <c r="L489" i="6" s="1"/>
  <c r="K488" i="6"/>
  <c r="L488" i="6" s="1"/>
  <c r="K487" i="6"/>
  <c r="L487" i="6" s="1"/>
  <c r="K486" i="6"/>
  <c r="L486" i="6" s="1"/>
  <c r="K485" i="6"/>
  <c r="L485" i="6" s="1"/>
  <c r="K484" i="6"/>
  <c r="L484" i="6" s="1"/>
  <c r="K483" i="6"/>
  <c r="L483" i="6" s="1"/>
  <c r="K482" i="6"/>
  <c r="L482" i="6" s="1"/>
  <c r="K481" i="6"/>
  <c r="L481" i="6" s="1"/>
  <c r="K480" i="6"/>
  <c r="L480" i="6" s="1"/>
  <c r="K479" i="6"/>
  <c r="L479" i="6" s="1"/>
  <c r="K478" i="6"/>
  <c r="L478" i="6" s="1"/>
  <c r="K477" i="6"/>
  <c r="L477" i="6" s="1"/>
  <c r="K476" i="6"/>
  <c r="L476" i="6" s="1"/>
  <c r="K475" i="6"/>
  <c r="L475" i="6" s="1"/>
  <c r="K474" i="6"/>
  <c r="L474" i="6" s="1"/>
  <c r="K473" i="6"/>
  <c r="L473" i="6" s="1"/>
  <c r="K472" i="6"/>
  <c r="L472" i="6" s="1"/>
  <c r="K471" i="6"/>
  <c r="L471" i="6" s="1"/>
  <c r="K470" i="6"/>
  <c r="L470" i="6" s="1"/>
  <c r="K469" i="6"/>
  <c r="L469" i="6" s="1"/>
  <c r="K468" i="6"/>
  <c r="L468" i="6" s="1"/>
  <c r="K467" i="6"/>
  <c r="L467" i="6" s="1"/>
  <c r="K466" i="6"/>
  <c r="L466" i="6" s="1"/>
  <c r="K465" i="6"/>
  <c r="L465" i="6" s="1"/>
  <c r="K464" i="6"/>
  <c r="L464" i="6" s="1"/>
  <c r="K463" i="6"/>
  <c r="L463" i="6" s="1"/>
  <c r="K462" i="6"/>
  <c r="L462" i="6" s="1"/>
  <c r="K461" i="6"/>
  <c r="L461" i="6" s="1"/>
  <c r="K460" i="6"/>
  <c r="L460" i="6" s="1"/>
  <c r="K459" i="6"/>
  <c r="L459" i="6" s="1"/>
  <c r="K458" i="6"/>
  <c r="L458" i="6" s="1"/>
  <c r="K457" i="6"/>
  <c r="L457" i="6" s="1"/>
  <c r="K456" i="6"/>
  <c r="L456" i="6" s="1"/>
  <c r="K455" i="6"/>
  <c r="L455" i="6" s="1"/>
  <c r="K454" i="6"/>
  <c r="L454" i="6" s="1"/>
  <c r="K453" i="6"/>
  <c r="L453" i="6" s="1"/>
  <c r="K452" i="6"/>
  <c r="L452" i="6" s="1"/>
  <c r="K451" i="6"/>
  <c r="L451" i="6" s="1"/>
  <c r="K450" i="6"/>
  <c r="L450" i="6" s="1"/>
  <c r="K449" i="6"/>
  <c r="L449" i="6" s="1"/>
  <c r="K448" i="6"/>
  <c r="L448" i="6" s="1"/>
  <c r="K447" i="6"/>
  <c r="L447" i="6" s="1"/>
  <c r="K446" i="6"/>
  <c r="L446" i="6" s="1"/>
  <c r="K445" i="6"/>
  <c r="L445" i="6" s="1"/>
  <c r="K444" i="6"/>
  <c r="L444" i="6" s="1"/>
  <c r="K443" i="6"/>
  <c r="L443" i="6" s="1"/>
  <c r="K442" i="6"/>
  <c r="L442" i="6" s="1"/>
  <c r="K441" i="6"/>
  <c r="L441" i="6" s="1"/>
  <c r="K440" i="6"/>
  <c r="L440" i="6" s="1"/>
  <c r="K439" i="6"/>
  <c r="L439" i="6" s="1"/>
  <c r="K438" i="6"/>
  <c r="L438" i="6" s="1"/>
  <c r="K437" i="6"/>
  <c r="L437" i="6" s="1"/>
  <c r="K436" i="6"/>
  <c r="L436" i="6" s="1"/>
  <c r="K435" i="6"/>
  <c r="L435" i="6" s="1"/>
  <c r="K434" i="6"/>
  <c r="L434" i="6" s="1"/>
  <c r="K433" i="6"/>
  <c r="L433" i="6" s="1"/>
  <c r="K432" i="6"/>
  <c r="L432" i="6" s="1"/>
  <c r="K431" i="6"/>
  <c r="L431" i="6" s="1"/>
  <c r="K430" i="6"/>
  <c r="L430" i="6" s="1"/>
  <c r="K429" i="6"/>
  <c r="L429" i="6" s="1"/>
  <c r="K428" i="6"/>
  <c r="L428" i="6" s="1"/>
  <c r="K427" i="6"/>
  <c r="L427" i="6" s="1"/>
  <c r="K426" i="6"/>
  <c r="L426" i="6" s="1"/>
  <c r="K425" i="6"/>
  <c r="L425" i="6" s="1"/>
  <c r="K424" i="6"/>
  <c r="L424" i="6" s="1"/>
  <c r="K423" i="6"/>
  <c r="L423" i="6" s="1"/>
  <c r="K422" i="6"/>
  <c r="L422" i="6" s="1"/>
  <c r="K421" i="6"/>
  <c r="L421" i="6" s="1"/>
  <c r="K420" i="6"/>
  <c r="L420" i="6" s="1"/>
  <c r="K419" i="6"/>
  <c r="L419" i="6" s="1"/>
  <c r="K418" i="6"/>
  <c r="L418" i="6" s="1"/>
  <c r="K417" i="6"/>
  <c r="L417" i="6" s="1"/>
  <c r="K416" i="6"/>
  <c r="L416" i="6" s="1"/>
  <c r="K415" i="6"/>
  <c r="L415" i="6" s="1"/>
  <c r="K414" i="6"/>
  <c r="L414" i="6" s="1"/>
  <c r="K413" i="6"/>
  <c r="L413" i="6" s="1"/>
  <c r="K412" i="6"/>
  <c r="L412" i="6" s="1"/>
  <c r="K411" i="6"/>
  <c r="L411" i="6" s="1"/>
  <c r="K410" i="6"/>
  <c r="L410" i="6" s="1"/>
  <c r="K409" i="6"/>
  <c r="L409" i="6" s="1"/>
  <c r="K408" i="6"/>
  <c r="L408" i="6" s="1"/>
  <c r="K407" i="6"/>
  <c r="L407" i="6" s="1"/>
  <c r="K406" i="6"/>
  <c r="L406" i="6" s="1"/>
  <c r="K405" i="6"/>
  <c r="L405" i="6" s="1"/>
  <c r="K404" i="6"/>
  <c r="L404" i="6" s="1"/>
  <c r="K403" i="6"/>
  <c r="L403" i="6" s="1"/>
  <c r="K402" i="6"/>
  <c r="L402" i="6" s="1"/>
  <c r="K401" i="6"/>
  <c r="L401" i="6" s="1"/>
  <c r="K400" i="6"/>
  <c r="L400" i="6" s="1"/>
  <c r="K399" i="6"/>
  <c r="L399" i="6" s="1"/>
  <c r="K398" i="6"/>
  <c r="L398" i="6" s="1"/>
  <c r="K397" i="6"/>
  <c r="L397" i="6" s="1"/>
  <c r="K396" i="6"/>
  <c r="L396" i="6" s="1"/>
  <c r="K395" i="6"/>
  <c r="L395" i="6" s="1"/>
  <c r="K394" i="6"/>
  <c r="L394" i="6" s="1"/>
  <c r="K393" i="6"/>
  <c r="L393" i="6" s="1"/>
  <c r="K392" i="6"/>
  <c r="L392" i="6" s="1"/>
  <c r="K391" i="6"/>
  <c r="L391" i="6" s="1"/>
  <c r="K390" i="6"/>
  <c r="L390" i="6" s="1"/>
  <c r="K389" i="6"/>
  <c r="L389" i="6" s="1"/>
  <c r="K388" i="6"/>
  <c r="L388" i="6" s="1"/>
  <c r="K387" i="6"/>
  <c r="L387" i="6" s="1"/>
  <c r="K386" i="6"/>
  <c r="L386" i="6" s="1"/>
  <c r="K385" i="6"/>
  <c r="L385" i="6" s="1"/>
  <c r="K384" i="6"/>
  <c r="L384" i="6" s="1"/>
  <c r="K383" i="6"/>
  <c r="L383" i="6" s="1"/>
  <c r="K382" i="6"/>
  <c r="L382" i="6" s="1"/>
  <c r="K381" i="6"/>
  <c r="L381" i="6" s="1"/>
  <c r="K380" i="6"/>
  <c r="L380" i="6" s="1"/>
  <c r="K379" i="6"/>
  <c r="L379" i="6" s="1"/>
  <c r="K378" i="6"/>
  <c r="L378" i="6" s="1"/>
  <c r="K377" i="6"/>
  <c r="L377" i="6" s="1"/>
  <c r="K376" i="6"/>
  <c r="L376" i="6" s="1"/>
  <c r="K375" i="6"/>
  <c r="L375" i="6" s="1"/>
  <c r="K374" i="6"/>
  <c r="L374" i="6" s="1"/>
  <c r="K373" i="6"/>
  <c r="L373" i="6" s="1"/>
  <c r="K372" i="6"/>
  <c r="L372" i="6" s="1"/>
  <c r="K371" i="6"/>
  <c r="L371" i="6" s="1"/>
  <c r="K370" i="6"/>
  <c r="L370" i="6" s="1"/>
  <c r="K369" i="6"/>
  <c r="L369" i="6" s="1"/>
  <c r="K368" i="6"/>
  <c r="L368" i="6" s="1"/>
  <c r="K367" i="6"/>
  <c r="L367" i="6" s="1"/>
  <c r="K366" i="6"/>
  <c r="L366" i="6" s="1"/>
  <c r="K365" i="6"/>
  <c r="L365" i="6" s="1"/>
  <c r="K364" i="6"/>
  <c r="L364" i="6" s="1"/>
  <c r="K363" i="6"/>
  <c r="L363" i="6" s="1"/>
  <c r="K362" i="6"/>
  <c r="L362" i="6" s="1"/>
  <c r="K361" i="6"/>
  <c r="L361" i="6" s="1"/>
  <c r="K360" i="6"/>
  <c r="L360" i="6" s="1"/>
  <c r="K359" i="6"/>
  <c r="L359" i="6" s="1"/>
  <c r="K358" i="6"/>
  <c r="L358" i="6" s="1"/>
  <c r="K357" i="6"/>
  <c r="L357" i="6" s="1"/>
  <c r="K356" i="6"/>
  <c r="L356" i="6" s="1"/>
  <c r="K355" i="6"/>
  <c r="L355" i="6" s="1"/>
  <c r="K354" i="6"/>
  <c r="L354" i="6" s="1"/>
  <c r="K353" i="6"/>
  <c r="L353" i="6" s="1"/>
  <c r="K352" i="6"/>
  <c r="L352" i="6" s="1"/>
  <c r="K351" i="6"/>
  <c r="L351" i="6" s="1"/>
  <c r="K350" i="6"/>
  <c r="L350" i="6" s="1"/>
  <c r="K349" i="6"/>
  <c r="L349" i="6" s="1"/>
  <c r="K348" i="6"/>
  <c r="L348" i="6" s="1"/>
  <c r="K347" i="6"/>
  <c r="L347" i="6" s="1"/>
  <c r="K346" i="6"/>
  <c r="L346" i="6" s="1"/>
  <c r="K345" i="6"/>
  <c r="L345" i="6" s="1"/>
  <c r="K344" i="6"/>
  <c r="L344" i="6" s="1"/>
  <c r="K343" i="6"/>
  <c r="L343" i="6" s="1"/>
  <c r="K342" i="6"/>
  <c r="L342" i="6" s="1"/>
  <c r="K341" i="6"/>
  <c r="L341" i="6" s="1"/>
  <c r="K340" i="6"/>
  <c r="L340" i="6" s="1"/>
  <c r="K339" i="6"/>
  <c r="L339" i="6" s="1"/>
  <c r="K338" i="6"/>
  <c r="L338" i="6" s="1"/>
  <c r="K337" i="6"/>
  <c r="L337" i="6" s="1"/>
  <c r="K336" i="6"/>
  <c r="L336" i="6" s="1"/>
  <c r="K335" i="6"/>
  <c r="L335" i="6" s="1"/>
  <c r="K334" i="6"/>
  <c r="L334" i="6" s="1"/>
  <c r="K333" i="6"/>
  <c r="L333" i="6" s="1"/>
  <c r="K332" i="6"/>
  <c r="L332" i="6" s="1"/>
  <c r="K331" i="6"/>
  <c r="L331" i="6" s="1"/>
  <c r="K330" i="6"/>
  <c r="L330" i="6" s="1"/>
  <c r="K329" i="6"/>
  <c r="L329" i="6" s="1"/>
  <c r="K328" i="6"/>
  <c r="L328" i="6" s="1"/>
  <c r="K327" i="6"/>
  <c r="L327" i="6" s="1"/>
  <c r="K326" i="6"/>
  <c r="L326" i="6" s="1"/>
  <c r="K325" i="6"/>
  <c r="L325" i="6" s="1"/>
  <c r="K324" i="6"/>
  <c r="L324" i="6" s="1"/>
  <c r="K323" i="6"/>
  <c r="L323" i="6" s="1"/>
  <c r="K322" i="6"/>
  <c r="L322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4" i="6"/>
  <c r="L314" i="6" s="1"/>
  <c r="K313" i="6"/>
  <c r="L313" i="6" s="1"/>
  <c r="K312" i="6"/>
  <c r="L312" i="6" s="1"/>
  <c r="K311" i="6"/>
  <c r="L311" i="6" s="1"/>
  <c r="K310" i="6"/>
  <c r="L310" i="6" s="1"/>
  <c r="K309" i="6"/>
  <c r="L309" i="6" s="1"/>
  <c r="K308" i="6"/>
  <c r="L308" i="6" s="1"/>
  <c r="K307" i="6"/>
  <c r="L307" i="6" s="1"/>
  <c r="K306" i="6"/>
  <c r="L306" i="6" s="1"/>
  <c r="K305" i="6"/>
  <c r="L305" i="6" s="1"/>
  <c r="K304" i="6"/>
  <c r="L304" i="6" s="1"/>
  <c r="K303" i="6"/>
  <c r="L303" i="6" s="1"/>
  <c r="K302" i="6"/>
  <c r="L302" i="6" s="1"/>
  <c r="K301" i="6"/>
  <c r="L301" i="6" s="1"/>
  <c r="L300" i="6"/>
  <c r="K300" i="6"/>
  <c r="K299" i="6"/>
  <c r="L299" i="6" s="1"/>
  <c r="K298" i="6"/>
  <c r="L298" i="6" s="1"/>
  <c r="K297" i="6"/>
  <c r="L297" i="6" s="1"/>
  <c r="K296" i="6"/>
  <c r="L296" i="6" s="1"/>
  <c r="K295" i="6"/>
  <c r="L295" i="6" s="1"/>
  <c r="K294" i="6"/>
  <c r="L294" i="6" s="1"/>
  <c r="K293" i="6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L284" i="6"/>
  <c r="K284" i="6"/>
  <c r="K283" i="6"/>
  <c r="L283" i="6" s="1"/>
  <c r="K282" i="6"/>
  <c r="L282" i="6" s="1"/>
  <c r="K281" i="6"/>
  <c r="L281" i="6" s="1"/>
  <c r="K280" i="6"/>
  <c r="L280" i="6" s="1"/>
  <c r="K279" i="6"/>
  <c r="L279" i="6" s="1"/>
  <c r="K278" i="6"/>
  <c r="L278" i="6" s="1"/>
  <c r="K277" i="6"/>
  <c r="L277" i="6" s="1"/>
  <c r="K276" i="6"/>
  <c r="L276" i="6" s="1"/>
  <c r="K275" i="6"/>
  <c r="L275" i="6" s="1"/>
  <c r="K274" i="6"/>
  <c r="L274" i="6" s="1"/>
  <c r="K273" i="6"/>
  <c r="L273" i="6" s="1"/>
  <c r="K272" i="6"/>
  <c r="L272" i="6" s="1"/>
  <c r="K271" i="6"/>
  <c r="L271" i="6" s="1"/>
  <c r="K270" i="6"/>
  <c r="L270" i="6" s="1"/>
  <c r="K269" i="6"/>
  <c r="L269" i="6" s="1"/>
  <c r="L268" i="6"/>
  <c r="K268" i="6"/>
  <c r="K267" i="6"/>
  <c r="L267" i="6" s="1"/>
  <c r="K266" i="6"/>
  <c r="L266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L252" i="6"/>
  <c r="K252" i="6"/>
  <c r="K251" i="6"/>
  <c r="L251" i="6" s="1"/>
  <c r="K250" i="6"/>
  <c r="L250" i="6" s="1"/>
  <c r="K249" i="6"/>
  <c r="L249" i="6" s="1"/>
  <c r="K248" i="6"/>
  <c r="L248" i="6" s="1"/>
  <c r="K247" i="6"/>
  <c r="L247" i="6" s="1"/>
  <c r="K246" i="6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8" i="6"/>
  <c r="L238" i="6" s="1"/>
  <c r="K237" i="6"/>
  <c r="L237" i="6" s="1"/>
  <c r="L236" i="6"/>
  <c r="K236" i="6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L220" i="6"/>
  <c r="K220" i="6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L204" i="6"/>
  <c r="K204" i="6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K190" i="6"/>
  <c r="L190" i="6" s="1"/>
  <c r="K189" i="6"/>
  <c r="L189" i="6" s="1"/>
  <c r="L188" i="6"/>
  <c r="K188" i="6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L172" i="6"/>
  <c r="K172" i="6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L156" i="6"/>
  <c r="K156" i="6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L140" i="6"/>
  <c r="K140" i="6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L124" i="6"/>
  <c r="K124" i="6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L108" i="6"/>
  <c r="K108" i="6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L92" i="6"/>
  <c r="K92" i="6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K79" i="6"/>
  <c r="L79" i="6" s="1"/>
  <c r="K78" i="6"/>
  <c r="L78" i="6" s="1"/>
  <c r="K77" i="6"/>
  <c r="L77" i="6" s="1"/>
  <c r="L76" i="6"/>
  <c r="K76" i="6"/>
  <c r="K75" i="6"/>
  <c r="L75" i="6" s="1"/>
  <c r="K74" i="6"/>
  <c r="L74" i="6" s="1"/>
  <c r="K73" i="6"/>
  <c r="L73" i="6" s="1"/>
  <c r="K72" i="6"/>
  <c r="L72" i="6" s="1"/>
  <c r="K71" i="6"/>
  <c r="L71" i="6" s="1"/>
  <c r="K70" i="6"/>
  <c r="L70" i="6" s="1"/>
  <c r="K69" i="6"/>
  <c r="L69" i="6" s="1"/>
  <c r="K68" i="6"/>
  <c r="L68" i="6" s="1"/>
  <c r="K67" i="6"/>
  <c r="L67" i="6" s="1"/>
  <c r="K66" i="6"/>
  <c r="L66" i="6" s="1"/>
  <c r="K65" i="6"/>
  <c r="L65" i="6" s="1"/>
  <c r="K64" i="6"/>
  <c r="L64" i="6" s="1"/>
  <c r="K63" i="6"/>
  <c r="L63" i="6" s="1"/>
  <c r="K62" i="6"/>
  <c r="L62" i="6" s="1"/>
  <c r="K61" i="6"/>
  <c r="L61" i="6" s="1"/>
  <c r="K60" i="6"/>
  <c r="L60" i="6" s="1"/>
  <c r="K59" i="6"/>
  <c r="L59" i="6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/>
  <c r="K588" i="5"/>
  <c r="L588" i="5" s="1"/>
  <c r="K587" i="5"/>
  <c r="L587" i="5" s="1"/>
  <c r="K586" i="5"/>
  <c r="L586" i="5" s="1"/>
  <c r="K585" i="5"/>
  <c r="L585" i="5" s="1"/>
  <c r="K584" i="5"/>
  <c r="L584" i="5" s="1"/>
  <c r="K583" i="5"/>
  <c r="L583" i="5" s="1"/>
  <c r="K582" i="5"/>
  <c r="L582" i="5" s="1"/>
  <c r="K581" i="5"/>
  <c r="L581" i="5" s="1"/>
  <c r="K580" i="5"/>
  <c r="L580" i="5" s="1"/>
  <c r="K579" i="5"/>
  <c r="L579" i="5" s="1"/>
  <c r="K578" i="5"/>
  <c r="L578" i="5" s="1"/>
  <c r="K577" i="5"/>
  <c r="L577" i="5" s="1"/>
  <c r="K576" i="5"/>
  <c r="L576" i="5" s="1"/>
  <c r="K575" i="5"/>
  <c r="L575" i="5" s="1"/>
  <c r="K574" i="5"/>
  <c r="L574" i="5" s="1"/>
  <c r="K573" i="5"/>
  <c r="L573" i="5" s="1"/>
  <c r="K572" i="5"/>
  <c r="L572" i="5" s="1"/>
  <c r="K571" i="5"/>
  <c r="L571" i="5" s="1"/>
  <c r="K570" i="5"/>
  <c r="L570" i="5" s="1"/>
  <c r="K569" i="5"/>
  <c r="L569" i="5" s="1"/>
  <c r="K568" i="5"/>
  <c r="L568" i="5" s="1"/>
  <c r="K567" i="5"/>
  <c r="L567" i="5" s="1"/>
  <c r="K566" i="5"/>
  <c r="L566" i="5" s="1"/>
  <c r="K565" i="5"/>
  <c r="L565" i="5" s="1"/>
  <c r="K564" i="5"/>
  <c r="L564" i="5" s="1"/>
  <c r="K563" i="5"/>
  <c r="L563" i="5" s="1"/>
  <c r="K562" i="5"/>
  <c r="L562" i="5" s="1"/>
  <c r="K561" i="5"/>
  <c r="L561" i="5" s="1"/>
  <c r="K560" i="5"/>
  <c r="L560" i="5" s="1"/>
  <c r="K559" i="5"/>
  <c r="L559" i="5" s="1"/>
  <c r="K558" i="5"/>
  <c r="L558" i="5" s="1"/>
  <c r="K557" i="5"/>
  <c r="L557" i="5" s="1"/>
  <c r="K556" i="5"/>
  <c r="L556" i="5" s="1"/>
  <c r="K555" i="5"/>
  <c r="L555" i="5" s="1"/>
  <c r="K554" i="5"/>
  <c r="L554" i="5" s="1"/>
  <c r="K553" i="5"/>
  <c r="L553" i="5" s="1"/>
  <c r="K552" i="5"/>
  <c r="L552" i="5" s="1"/>
  <c r="K551" i="5"/>
  <c r="L551" i="5" s="1"/>
  <c r="K550" i="5"/>
  <c r="L550" i="5" s="1"/>
  <c r="K549" i="5"/>
  <c r="L549" i="5" s="1"/>
  <c r="K548" i="5"/>
  <c r="L548" i="5" s="1"/>
  <c r="K547" i="5"/>
  <c r="L547" i="5" s="1"/>
  <c r="K546" i="5"/>
  <c r="L546" i="5" s="1"/>
  <c r="K545" i="5"/>
  <c r="L545" i="5" s="1"/>
  <c r="K544" i="5"/>
  <c r="L544" i="5" s="1"/>
  <c r="K543" i="5"/>
  <c r="L543" i="5" s="1"/>
  <c r="K542" i="5"/>
  <c r="L542" i="5" s="1"/>
  <c r="K541" i="5"/>
  <c r="L541" i="5" s="1"/>
  <c r="K540" i="5"/>
  <c r="L540" i="5" s="1"/>
  <c r="K539" i="5"/>
  <c r="L539" i="5" s="1"/>
  <c r="K538" i="5"/>
  <c r="L538" i="5" s="1"/>
  <c r="K537" i="5"/>
  <c r="L537" i="5" s="1"/>
  <c r="K536" i="5"/>
  <c r="L536" i="5" s="1"/>
  <c r="K535" i="5"/>
  <c r="L535" i="5" s="1"/>
  <c r="K534" i="5"/>
  <c r="L534" i="5" s="1"/>
  <c r="K533" i="5"/>
  <c r="L533" i="5" s="1"/>
  <c r="K532" i="5"/>
  <c r="L532" i="5" s="1"/>
  <c r="K531" i="5"/>
  <c r="L531" i="5" s="1"/>
  <c r="K530" i="5"/>
  <c r="L530" i="5" s="1"/>
  <c r="K529" i="5"/>
  <c r="L529" i="5" s="1"/>
  <c r="K528" i="5"/>
  <c r="L528" i="5" s="1"/>
  <c r="K527" i="5"/>
  <c r="L527" i="5" s="1"/>
  <c r="K526" i="5"/>
  <c r="L526" i="5" s="1"/>
  <c r="K525" i="5"/>
  <c r="L525" i="5" s="1"/>
  <c r="K524" i="5"/>
  <c r="L524" i="5" s="1"/>
  <c r="K523" i="5"/>
  <c r="L523" i="5" s="1"/>
  <c r="K522" i="5"/>
  <c r="L522" i="5" s="1"/>
  <c r="K521" i="5"/>
  <c r="L521" i="5" s="1"/>
  <c r="K520" i="5"/>
  <c r="L520" i="5" s="1"/>
  <c r="K519" i="5"/>
  <c r="L519" i="5" s="1"/>
  <c r="K518" i="5"/>
  <c r="L518" i="5" s="1"/>
  <c r="K517" i="5"/>
  <c r="L517" i="5" s="1"/>
  <c r="K516" i="5"/>
  <c r="L516" i="5" s="1"/>
  <c r="K515" i="5"/>
  <c r="L515" i="5" s="1"/>
  <c r="K514" i="5"/>
  <c r="L514" i="5" s="1"/>
  <c r="K513" i="5"/>
  <c r="L513" i="5" s="1"/>
  <c r="K512" i="5"/>
  <c r="L512" i="5" s="1"/>
  <c r="K511" i="5"/>
  <c r="L511" i="5" s="1"/>
  <c r="K510" i="5"/>
  <c r="L510" i="5" s="1"/>
  <c r="K509" i="5"/>
  <c r="L509" i="5" s="1"/>
  <c r="K508" i="5"/>
  <c r="L508" i="5" s="1"/>
  <c r="K507" i="5"/>
  <c r="L507" i="5" s="1"/>
  <c r="K506" i="5"/>
  <c r="L506" i="5" s="1"/>
  <c r="K505" i="5"/>
  <c r="L505" i="5" s="1"/>
  <c r="K504" i="5"/>
  <c r="L504" i="5" s="1"/>
  <c r="K503" i="5"/>
  <c r="L503" i="5" s="1"/>
  <c r="K502" i="5"/>
  <c r="L502" i="5" s="1"/>
  <c r="K501" i="5"/>
  <c r="L501" i="5" s="1"/>
  <c r="K500" i="5"/>
  <c r="L500" i="5" s="1"/>
  <c r="K499" i="5"/>
  <c r="L499" i="5" s="1"/>
  <c r="K498" i="5"/>
  <c r="L498" i="5" s="1"/>
  <c r="K497" i="5"/>
  <c r="L497" i="5" s="1"/>
  <c r="K496" i="5"/>
  <c r="L496" i="5" s="1"/>
  <c r="K495" i="5"/>
  <c r="L495" i="5" s="1"/>
  <c r="K494" i="5"/>
  <c r="L494" i="5" s="1"/>
  <c r="K493" i="5"/>
  <c r="L493" i="5" s="1"/>
  <c r="K492" i="5"/>
  <c r="L492" i="5" s="1"/>
  <c r="K491" i="5"/>
  <c r="L491" i="5" s="1"/>
  <c r="K490" i="5"/>
  <c r="L490" i="5" s="1"/>
  <c r="K489" i="5"/>
  <c r="L489" i="5" s="1"/>
  <c r="K488" i="5"/>
  <c r="L488" i="5" s="1"/>
  <c r="K487" i="5"/>
  <c r="L487" i="5" s="1"/>
  <c r="K486" i="5"/>
  <c r="L486" i="5" s="1"/>
  <c r="K485" i="5"/>
  <c r="L485" i="5" s="1"/>
  <c r="K484" i="5"/>
  <c r="L484" i="5" s="1"/>
  <c r="K483" i="5"/>
  <c r="L483" i="5" s="1"/>
  <c r="K482" i="5"/>
  <c r="L482" i="5" s="1"/>
  <c r="K481" i="5"/>
  <c r="L481" i="5" s="1"/>
  <c r="K480" i="5"/>
  <c r="L480" i="5" s="1"/>
  <c r="K479" i="5"/>
  <c r="L479" i="5" s="1"/>
  <c r="K478" i="5"/>
  <c r="L478" i="5" s="1"/>
  <c r="K477" i="5"/>
  <c r="L477" i="5" s="1"/>
  <c r="K476" i="5"/>
  <c r="L476" i="5" s="1"/>
  <c r="K475" i="5"/>
  <c r="L475" i="5" s="1"/>
  <c r="K474" i="5"/>
  <c r="L474" i="5" s="1"/>
  <c r="K473" i="5"/>
  <c r="L473" i="5" s="1"/>
  <c r="K472" i="5"/>
  <c r="L472" i="5" s="1"/>
  <c r="K471" i="5"/>
  <c r="L471" i="5" s="1"/>
  <c r="K470" i="5"/>
  <c r="L470" i="5" s="1"/>
  <c r="K469" i="5"/>
  <c r="L469" i="5" s="1"/>
  <c r="K468" i="5"/>
  <c r="L468" i="5" s="1"/>
  <c r="K467" i="5"/>
  <c r="L467" i="5" s="1"/>
  <c r="K466" i="5"/>
  <c r="L466" i="5" s="1"/>
  <c r="K465" i="5"/>
  <c r="L465" i="5" s="1"/>
  <c r="K464" i="5"/>
  <c r="L464" i="5" s="1"/>
  <c r="K463" i="5"/>
  <c r="L463" i="5" s="1"/>
  <c r="K462" i="5"/>
  <c r="L462" i="5" s="1"/>
  <c r="K461" i="5"/>
  <c r="L461" i="5" s="1"/>
  <c r="K460" i="5"/>
  <c r="L460" i="5" s="1"/>
  <c r="K459" i="5"/>
  <c r="L459" i="5" s="1"/>
  <c r="K458" i="5"/>
  <c r="L458" i="5" s="1"/>
  <c r="K457" i="5"/>
  <c r="L457" i="5" s="1"/>
  <c r="K456" i="5"/>
  <c r="L456" i="5" s="1"/>
  <c r="K455" i="5"/>
  <c r="L455" i="5" s="1"/>
  <c r="K454" i="5"/>
  <c r="L454" i="5" s="1"/>
  <c r="K453" i="5"/>
  <c r="L453" i="5" s="1"/>
  <c r="K452" i="5"/>
  <c r="L452" i="5" s="1"/>
  <c r="K451" i="5"/>
  <c r="L451" i="5" s="1"/>
  <c r="K450" i="5"/>
  <c r="L450" i="5" s="1"/>
  <c r="K449" i="5"/>
  <c r="L449" i="5" s="1"/>
  <c r="K448" i="5"/>
  <c r="L448" i="5" s="1"/>
  <c r="K447" i="5"/>
  <c r="L447" i="5" s="1"/>
  <c r="K446" i="5"/>
  <c r="L446" i="5" s="1"/>
  <c r="K445" i="5"/>
  <c r="L445" i="5" s="1"/>
  <c r="K444" i="5"/>
  <c r="L444" i="5" s="1"/>
  <c r="K443" i="5"/>
  <c r="L443" i="5" s="1"/>
  <c r="K442" i="5"/>
  <c r="L442" i="5" s="1"/>
  <c r="K441" i="5"/>
  <c r="L441" i="5" s="1"/>
  <c r="K440" i="5"/>
  <c r="L440" i="5" s="1"/>
  <c r="K439" i="5"/>
  <c r="L439" i="5" s="1"/>
  <c r="K438" i="5"/>
  <c r="L438" i="5" s="1"/>
  <c r="K437" i="5"/>
  <c r="L437" i="5" s="1"/>
  <c r="K436" i="5"/>
  <c r="L436" i="5" s="1"/>
  <c r="K435" i="5"/>
  <c r="L435" i="5" s="1"/>
  <c r="K434" i="5"/>
  <c r="L434" i="5" s="1"/>
  <c r="K433" i="5"/>
  <c r="L433" i="5" s="1"/>
  <c r="K432" i="5"/>
  <c r="L432" i="5" s="1"/>
  <c r="K431" i="5"/>
  <c r="L431" i="5" s="1"/>
  <c r="K430" i="5"/>
  <c r="L430" i="5" s="1"/>
  <c r="K429" i="5"/>
  <c r="L429" i="5" s="1"/>
  <c r="K428" i="5"/>
  <c r="L428" i="5" s="1"/>
  <c r="K427" i="5"/>
  <c r="L427" i="5" s="1"/>
  <c r="K426" i="5"/>
  <c r="L426" i="5" s="1"/>
  <c r="K425" i="5"/>
  <c r="L425" i="5" s="1"/>
  <c r="K424" i="5"/>
  <c r="L424" i="5" s="1"/>
  <c r="K423" i="5"/>
  <c r="L423" i="5" s="1"/>
  <c r="K422" i="5"/>
  <c r="L422" i="5" s="1"/>
  <c r="K421" i="5"/>
  <c r="L421" i="5" s="1"/>
  <c r="K420" i="5"/>
  <c r="L420" i="5" s="1"/>
  <c r="K419" i="5"/>
  <c r="L419" i="5" s="1"/>
  <c r="K418" i="5"/>
  <c r="L418" i="5" s="1"/>
  <c r="K417" i="5"/>
  <c r="L417" i="5" s="1"/>
  <c r="K416" i="5"/>
  <c r="L416" i="5" s="1"/>
  <c r="K415" i="5"/>
  <c r="L415" i="5" s="1"/>
  <c r="K414" i="5"/>
  <c r="L414" i="5" s="1"/>
  <c r="K413" i="5"/>
  <c r="L413" i="5" s="1"/>
  <c r="K412" i="5"/>
  <c r="L412" i="5" s="1"/>
  <c r="K411" i="5"/>
  <c r="L411" i="5" s="1"/>
  <c r="K410" i="5"/>
  <c r="L410" i="5" s="1"/>
  <c r="K409" i="5"/>
  <c r="L409" i="5" s="1"/>
  <c r="K408" i="5"/>
  <c r="L408" i="5" s="1"/>
  <c r="K407" i="5"/>
  <c r="L407" i="5" s="1"/>
  <c r="K406" i="5"/>
  <c r="L406" i="5" s="1"/>
  <c r="K405" i="5"/>
  <c r="L405" i="5" s="1"/>
  <c r="K404" i="5"/>
  <c r="L404" i="5" s="1"/>
  <c r="K403" i="5"/>
  <c r="L403" i="5" s="1"/>
  <c r="K402" i="5"/>
  <c r="L402" i="5" s="1"/>
  <c r="K401" i="5"/>
  <c r="L401" i="5" s="1"/>
  <c r="K400" i="5"/>
  <c r="L400" i="5" s="1"/>
  <c r="K399" i="5"/>
  <c r="L399" i="5" s="1"/>
  <c r="K398" i="5"/>
  <c r="L398" i="5" s="1"/>
  <c r="K397" i="5"/>
  <c r="L397" i="5" s="1"/>
  <c r="K396" i="5"/>
  <c r="L396" i="5" s="1"/>
  <c r="K395" i="5"/>
  <c r="L395" i="5" s="1"/>
  <c r="K394" i="5"/>
  <c r="L394" i="5" s="1"/>
  <c r="K393" i="5"/>
  <c r="L393" i="5" s="1"/>
  <c r="K392" i="5"/>
  <c r="L392" i="5" s="1"/>
  <c r="K391" i="5"/>
  <c r="L391" i="5" s="1"/>
  <c r="K390" i="5"/>
  <c r="L390" i="5" s="1"/>
  <c r="K389" i="5"/>
  <c r="L389" i="5" s="1"/>
  <c r="K388" i="5"/>
  <c r="L388" i="5" s="1"/>
  <c r="K387" i="5"/>
  <c r="L387" i="5" s="1"/>
  <c r="K386" i="5"/>
  <c r="L386" i="5" s="1"/>
  <c r="K385" i="5"/>
  <c r="L385" i="5" s="1"/>
  <c r="K384" i="5"/>
  <c r="L384" i="5" s="1"/>
  <c r="K383" i="5"/>
  <c r="L383" i="5" s="1"/>
  <c r="K382" i="5"/>
  <c r="L382" i="5" s="1"/>
  <c r="K381" i="5"/>
  <c r="L381" i="5" s="1"/>
  <c r="K380" i="5"/>
  <c r="L380" i="5" s="1"/>
  <c r="K379" i="5"/>
  <c r="L379" i="5" s="1"/>
  <c r="K378" i="5"/>
  <c r="L378" i="5" s="1"/>
  <c r="K377" i="5"/>
  <c r="L377" i="5" s="1"/>
  <c r="K376" i="5"/>
  <c r="L376" i="5" s="1"/>
  <c r="K375" i="5"/>
  <c r="L375" i="5" s="1"/>
  <c r="K374" i="5"/>
  <c r="L374" i="5" s="1"/>
  <c r="K373" i="5"/>
  <c r="L373" i="5" s="1"/>
  <c r="K372" i="5"/>
  <c r="L372" i="5" s="1"/>
  <c r="K371" i="5"/>
  <c r="L371" i="5" s="1"/>
  <c r="K370" i="5"/>
  <c r="L370" i="5" s="1"/>
  <c r="K369" i="5"/>
  <c r="L369" i="5" s="1"/>
  <c r="K368" i="5"/>
  <c r="L368" i="5" s="1"/>
  <c r="K367" i="5"/>
  <c r="L367" i="5" s="1"/>
  <c r="K366" i="5"/>
  <c r="L366" i="5" s="1"/>
  <c r="K365" i="5"/>
  <c r="L365" i="5" s="1"/>
  <c r="K364" i="5"/>
  <c r="L364" i="5" s="1"/>
  <c r="K363" i="5"/>
  <c r="L363" i="5" s="1"/>
  <c r="K362" i="5"/>
  <c r="L362" i="5" s="1"/>
  <c r="K361" i="5"/>
  <c r="L361" i="5" s="1"/>
  <c r="K360" i="5"/>
  <c r="L360" i="5" s="1"/>
  <c r="K359" i="5"/>
  <c r="L359" i="5" s="1"/>
  <c r="K358" i="5"/>
  <c r="L358" i="5" s="1"/>
  <c r="K357" i="5"/>
  <c r="L357" i="5" s="1"/>
  <c r="K356" i="5"/>
  <c r="L356" i="5" s="1"/>
  <c r="K355" i="5"/>
  <c r="L355" i="5" s="1"/>
  <c r="K354" i="5"/>
  <c r="L354" i="5" s="1"/>
  <c r="K353" i="5"/>
  <c r="L353" i="5" s="1"/>
  <c r="K352" i="5"/>
  <c r="L352" i="5" s="1"/>
  <c r="K351" i="5"/>
  <c r="L351" i="5" s="1"/>
  <c r="K350" i="5"/>
  <c r="L350" i="5" s="1"/>
  <c r="K349" i="5"/>
  <c r="L349" i="5" s="1"/>
  <c r="K348" i="5"/>
  <c r="L348" i="5" s="1"/>
  <c r="K347" i="5"/>
  <c r="L347" i="5" s="1"/>
  <c r="K346" i="5"/>
  <c r="L346" i="5" s="1"/>
  <c r="K345" i="5"/>
  <c r="L345" i="5" s="1"/>
  <c r="K344" i="5"/>
  <c r="L344" i="5" s="1"/>
  <c r="K343" i="5"/>
  <c r="L343" i="5" s="1"/>
  <c r="K342" i="5"/>
  <c r="L342" i="5" s="1"/>
  <c r="K341" i="5"/>
  <c r="L341" i="5" s="1"/>
  <c r="K340" i="5"/>
  <c r="L340" i="5" s="1"/>
  <c r="K339" i="5"/>
  <c r="L339" i="5" s="1"/>
  <c r="K338" i="5"/>
  <c r="L338" i="5" s="1"/>
  <c r="K337" i="5"/>
  <c r="L337" i="5" s="1"/>
  <c r="K336" i="5"/>
  <c r="L336" i="5" s="1"/>
  <c r="K335" i="5"/>
  <c r="L335" i="5" s="1"/>
  <c r="K334" i="5"/>
  <c r="L334" i="5" s="1"/>
  <c r="K333" i="5"/>
  <c r="L333" i="5" s="1"/>
  <c r="K332" i="5"/>
  <c r="L332" i="5" s="1"/>
  <c r="K331" i="5"/>
  <c r="L331" i="5" s="1"/>
  <c r="K330" i="5"/>
  <c r="L330" i="5" s="1"/>
  <c r="K329" i="5"/>
  <c r="L329" i="5" s="1"/>
  <c r="K328" i="5"/>
  <c r="L328" i="5" s="1"/>
  <c r="K327" i="5"/>
  <c r="L327" i="5" s="1"/>
  <c r="K326" i="5"/>
  <c r="L326" i="5" s="1"/>
  <c r="K325" i="5"/>
  <c r="L325" i="5" s="1"/>
  <c r="K324" i="5"/>
  <c r="L324" i="5" s="1"/>
  <c r="K323" i="5"/>
  <c r="L323" i="5" s="1"/>
  <c r="K322" i="5"/>
  <c r="L322" i="5" s="1"/>
  <c r="K321" i="5"/>
  <c r="L321" i="5" s="1"/>
  <c r="K320" i="5"/>
  <c r="L320" i="5" s="1"/>
  <c r="K319" i="5"/>
  <c r="L319" i="5" s="1"/>
  <c r="K318" i="5"/>
  <c r="L318" i="5" s="1"/>
  <c r="K317" i="5"/>
  <c r="L317" i="5" s="1"/>
  <c r="K316" i="5"/>
  <c r="L316" i="5" s="1"/>
  <c r="K315" i="5"/>
  <c r="L315" i="5" s="1"/>
  <c r="K314" i="5"/>
  <c r="L314" i="5" s="1"/>
  <c r="K313" i="5"/>
  <c r="L313" i="5" s="1"/>
  <c r="K312" i="5"/>
  <c r="L312" i="5" s="1"/>
  <c r="K311" i="5"/>
  <c r="L311" i="5" s="1"/>
  <c r="K310" i="5"/>
  <c r="L310" i="5" s="1"/>
  <c r="K309" i="5"/>
  <c r="L309" i="5" s="1"/>
  <c r="K308" i="5"/>
  <c r="L308" i="5" s="1"/>
  <c r="K307" i="5"/>
  <c r="L307" i="5" s="1"/>
  <c r="K306" i="5"/>
  <c r="L306" i="5" s="1"/>
  <c r="K305" i="5"/>
  <c r="L305" i="5" s="1"/>
  <c r="K304" i="5"/>
  <c r="L304" i="5" s="1"/>
  <c r="K303" i="5"/>
  <c r="L303" i="5" s="1"/>
  <c r="K302" i="5"/>
  <c r="L302" i="5" s="1"/>
  <c r="K301" i="5"/>
  <c r="L301" i="5" s="1"/>
  <c r="K300" i="5"/>
  <c r="L300" i="5" s="1"/>
  <c r="K299" i="5"/>
  <c r="L299" i="5" s="1"/>
  <c r="K298" i="5"/>
  <c r="L298" i="5" s="1"/>
  <c r="K297" i="5"/>
  <c r="L297" i="5" s="1"/>
  <c r="K296" i="5"/>
  <c r="L296" i="5" s="1"/>
  <c r="K295" i="5"/>
  <c r="L295" i="5" s="1"/>
  <c r="K294" i="5"/>
  <c r="L294" i="5" s="1"/>
  <c r="K293" i="5"/>
  <c r="L293" i="5" s="1"/>
  <c r="K292" i="5"/>
  <c r="L292" i="5" s="1"/>
  <c r="K291" i="5"/>
  <c r="L291" i="5" s="1"/>
  <c r="K290" i="5"/>
  <c r="L290" i="5" s="1"/>
  <c r="K289" i="5"/>
  <c r="L289" i="5" s="1"/>
  <c r="K288" i="5"/>
  <c r="L288" i="5" s="1"/>
  <c r="K287" i="5"/>
  <c r="L287" i="5" s="1"/>
  <c r="K286" i="5"/>
  <c r="L286" i="5" s="1"/>
  <c r="K285" i="5"/>
  <c r="L285" i="5" s="1"/>
  <c r="K284" i="5"/>
  <c r="L284" i="5" s="1"/>
  <c r="K283" i="5"/>
  <c r="L283" i="5" s="1"/>
  <c r="K282" i="5"/>
  <c r="L282" i="5" s="1"/>
  <c r="K281" i="5"/>
  <c r="L281" i="5" s="1"/>
  <c r="K280" i="5"/>
  <c r="L280" i="5" s="1"/>
  <c r="K279" i="5"/>
  <c r="L279" i="5" s="1"/>
  <c r="K278" i="5"/>
  <c r="L278" i="5" s="1"/>
  <c r="K277" i="5"/>
  <c r="L277" i="5" s="1"/>
  <c r="K276" i="5"/>
  <c r="L276" i="5" s="1"/>
  <c r="K275" i="5"/>
  <c r="L275" i="5" s="1"/>
  <c r="K274" i="5"/>
  <c r="L274" i="5" s="1"/>
  <c r="K273" i="5"/>
  <c r="L273" i="5" s="1"/>
  <c r="K272" i="5"/>
  <c r="L272" i="5" s="1"/>
  <c r="K271" i="5"/>
  <c r="L271" i="5" s="1"/>
  <c r="K270" i="5"/>
  <c r="L270" i="5" s="1"/>
  <c r="K269" i="5"/>
  <c r="L269" i="5" s="1"/>
  <c r="K268" i="5"/>
  <c r="L268" i="5" s="1"/>
  <c r="K267" i="5"/>
  <c r="L267" i="5" s="1"/>
  <c r="K266" i="5"/>
  <c r="L266" i="5" s="1"/>
  <c r="K265" i="5"/>
  <c r="L265" i="5" s="1"/>
  <c r="K264" i="5"/>
  <c r="L264" i="5" s="1"/>
  <c r="K263" i="5"/>
  <c r="L263" i="5" s="1"/>
  <c r="K262" i="5"/>
  <c r="L262" i="5" s="1"/>
  <c r="K261" i="5"/>
  <c r="L261" i="5" s="1"/>
  <c r="K260" i="5"/>
  <c r="L260" i="5" s="1"/>
  <c r="K259" i="5"/>
  <c r="L259" i="5" s="1"/>
  <c r="K258" i="5"/>
  <c r="L258" i="5" s="1"/>
  <c r="K257" i="5"/>
  <c r="L257" i="5" s="1"/>
  <c r="K256" i="5"/>
  <c r="L256" i="5" s="1"/>
  <c r="K255" i="5"/>
  <c r="L255" i="5" s="1"/>
  <c r="K254" i="5"/>
  <c r="L254" i="5" s="1"/>
  <c r="K253" i="5"/>
  <c r="L253" i="5" s="1"/>
  <c r="K252" i="5"/>
  <c r="L252" i="5" s="1"/>
  <c r="K251" i="5"/>
  <c r="L251" i="5" s="1"/>
  <c r="K250" i="5"/>
  <c r="L250" i="5" s="1"/>
  <c r="K249" i="5"/>
  <c r="L249" i="5" s="1"/>
  <c r="K248" i="5"/>
  <c r="L248" i="5" s="1"/>
  <c r="K247" i="5"/>
  <c r="L247" i="5" s="1"/>
  <c r="K246" i="5"/>
  <c r="L246" i="5" s="1"/>
  <c r="K245" i="5"/>
  <c r="L245" i="5" s="1"/>
  <c r="K244" i="5"/>
  <c r="L244" i="5" s="1"/>
  <c r="K243" i="5"/>
  <c r="L243" i="5" s="1"/>
  <c r="K242" i="5"/>
  <c r="L242" i="5" s="1"/>
  <c r="K241" i="5"/>
  <c r="L241" i="5" s="1"/>
  <c r="K240" i="5"/>
  <c r="L240" i="5" s="1"/>
  <c r="K239" i="5"/>
  <c r="L239" i="5" s="1"/>
  <c r="K238" i="5"/>
  <c r="L238" i="5" s="1"/>
  <c r="K237" i="5"/>
  <c r="L237" i="5" s="1"/>
  <c r="K236" i="5"/>
  <c r="L236" i="5" s="1"/>
  <c r="K235" i="5"/>
  <c r="L235" i="5" s="1"/>
  <c r="K234" i="5"/>
  <c r="L234" i="5" s="1"/>
  <c r="K233" i="5"/>
  <c r="L233" i="5" s="1"/>
  <c r="K232" i="5"/>
  <c r="L232" i="5" s="1"/>
  <c r="L231" i="5"/>
  <c r="K231" i="5"/>
  <c r="K230" i="5"/>
  <c r="L230" i="5" s="1"/>
  <c r="K229" i="5"/>
  <c r="L229" i="5" s="1"/>
  <c r="K228" i="5"/>
  <c r="L228" i="5" s="1"/>
  <c r="K227" i="5"/>
  <c r="L227" i="5" s="1"/>
  <c r="K226" i="5"/>
  <c r="L226" i="5" s="1"/>
  <c r="K225" i="5"/>
  <c r="L225" i="5" s="1"/>
  <c r="K224" i="5"/>
  <c r="L224" i="5" s="1"/>
  <c r="K223" i="5"/>
  <c r="L223" i="5" s="1"/>
  <c r="K222" i="5"/>
  <c r="L222" i="5" s="1"/>
  <c r="K221" i="5"/>
  <c r="L221" i="5" s="1"/>
  <c r="K220" i="5"/>
  <c r="L220" i="5" s="1"/>
  <c r="K219" i="5"/>
  <c r="L219" i="5" s="1"/>
  <c r="K218" i="5"/>
  <c r="L218" i="5" s="1"/>
  <c r="K217" i="5"/>
  <c r="L217" i="5" s="1"/>
  <c r="K216" i="5"/>
  <c r="L216" i="5" s="1"/>
  <c r="L215" i="5"/>
  <c r="K215" i="5"/>
  <c r="K214" i="5"/>
  <c r="L214" i="5" s="1"/>
  <c r="K213" i="5"/>
  <c r="L213" i="5" s="1"/>
  <c r="K212" i="5"/>
  <c r="L212" i="5" s="1"/>
  <c r="K211" i="5"/>
  <c r="L211" i="5" s="1"/>
  <c r="K210" i="5"/>
  <c r="L210" i="5" s="1"/>
  <c r="K209" i="5"/>
  <c r="L209" i="5" s="1"/>
  <c r="K208" i="5"/>
  <c r="L208" i="5" s="1"/>
  <c r="K207" i="5"/>
  <c r="L207" i="5" s="1"/>
  <c r="K206" i="5"/>
  <c r="L206" i="5" s="1"/>
  <c r="K205" i="5"/>
  <c r="L205" i="5" s="1"/>
  <c r="K204" i="5"/>
  <c r="L204" i="5" s="1"/>
  <c r="K203" i="5"/>
  <c r="L203" i="5" s="1"/>
  <c r="K202" i="5"/>
  <c r="L202" i="5" s="1"/>
  <c r="K201" i="5"/>
  <c r="L201" i="5" s="1"/>
  <c r="K200" i="5"/>
  <c r="L200" i="5" s="1"/>
  <c r="L199" i="5"/>
  <c r="K199" i="5"/>
  <c r="K198" i="5"/>
  <c r="L198" i="5" s="1"/>
  <c r="K197" i="5"/>
  <c r="L197" i="5" s="1"/>
  <c r="K196" i="5"/>
  <c r="L196" i="5" s="1"/>
  <c r="K195" i="5"/>
  <c r="L195" i="5" s="1"/>
  <c r="K194" i="5"/>
  <c r="L194" i="5" s="1"/>
  <c r="K193" i="5"/>
  <c r="L193" i="5" s="1"/>
  <c r="K192" i="5"/>
  <c r="L192" i="5" s="1"/>
  <c r="K191" i="5"/>
  <c r="L191" i="5" s="1"/>
  <c r="K190" i="5"/>
  <c r="L190" i="5" s="1"/>
  <c r="K189" i="5"/>
  <c r="L189" i="5" s="1"/>
  <c r="K188" i="5"/>
  <c r="L188" i="5" s="1"/>
  <c r="K187" i="5"/>
  <c r="L187" i="5" s="1"/>
  <c r="K186" i="5"/>
  <c r="L186" i="5" s="1"/>
  <c r="K185" i="5"/>
  <c r="L185" i="5" s="1"/>
  <c r="K184" i="5"/>
  <c r="L184" i="5" s="1"/>
  <c r="L183" i="5"/>
  <c r="K183" i="5"/>
  <c r="K182" i="5"/>
  <c r="L182" i="5" s="1"/>
  <c r="K181" i="5"/>
  <c r="L181" i="5" s="1"/>
  <c r="K180" i="5"/>
  <c r="L180" i="5" s="1"/>
  <c r="K179" i="5"/>
  <c r="L179" i="5" s="1"/>
  <c r="K178" i="5"/>
  <c r="L178" i="5" s="1"/>
  <c r="K177" i="5"/>
  <c r="L177" i="5" s="1"/>
  <c r="K176" i="5"/>
  <c r="L176" i="5" s="1"/>
  <c r="K175" i="5"/>
  <c r="L175" i="5" s="1"/>
  <c r="K174" i="5"/>
  <c r="L174" i="5" s="1"/>
  <c r="K173" i="5"/>
  <c r="L173" i="5" s="1"/>
  <c r="K172" i="5"/>
  <c r="L172" i="5" s="1"/>
  <c r="L171" i="5"/>
  <c r="K171" i="5"/>
  <c r="K170" i="5"/>
  <c r="L170" i="5" s="1"/>
  <c r="K169" i="5"/>
  <c r="L169" i="5" s="1"/>
  <c r="K168" i="5"/>
  <c r="L168" i="5" s="1"/>
  <c r="L167" i="5"/>
  <c r="K167" i="5"/>
  <c r="K166" i="5"/>
  <c r="L166" i="5" s="1"/>
  <c r="K165" i="5"/>
  <c r="L165" i="5" s="1"/>
  <c r="K164" i="5"/>
  <c r="L164" i="5" s="1"/>
  <c r="K163" i="5"/>
  <c r="L163" i="5" s="1"/>
  <c r="K162" i="5"/>
  <c r="L162" i="5" s="1"/>
  <c r="K161" i="5"/>
  <c r="L161" i="5" s="1"/>
  <c r="K160" i="5"/>
  <c r="L160" i="5" s="1"/>
  <c r="L159" i="5"/>
  <c r="K159" i="5"/>
  <c r="K158" i="5"/>
  <c r="L158" i="5" s="1"/>
  <c r="K157" i="5"/>
  <c r="L157" i="5" s="1"/>
  <c r="K156" i="5"/>
  <c r="L156" i="5" s="1"/>
  <c r="K155" i="5"/>
  <c r="L155" i="5" s="1"/>
  <c r="K154" i="5"/>
  <c r="L154" i="5" s="1"/>
  <c r="K153" i="5"/>
  <c r="L153" i="5" s="1"/>
  <c r="K152" i="5"/>
  <c r="L152" i="5" s="1"/>
  <c r="L151" i="5"/>
  <c r="K151" i="5"/>
  <c r="K150" i="5"/>
  <c r="L150" i="5" s="1"/>
  <c r="K149" i="5"/>
  <c r="L149" i="5" s="1"/>
  <c r="K148" i="5"/>
  <c r="L148" i="5" s="1"/>
  <c r="K147" i="5"/>
  <c r="L147" i="5" s="1"/>
  <c r="K146" i="5"/>
  <c r="L146" i="5" s="1"/>
  <c r="K145" i="5"/>
  <c r="L145" i="5" s="1"/>
  <c r="K144" i="5"/>
  <c r="L144" i="5" s="1"/>
  <c r="K143" i="5"/>
  <c r="L143" i="5" s="1"/>
  <c r="K142" i="5"/>
  <c r="L142" i="5" s="1"/>
  <c r="K141" i="5"/>
  <c r="L141" i="5" s="1"/>
  <c r="K140" i="5"/>
  <c r="L140" i="5" s="1"/>
  <c r="K139" i="5"/>
  <c r="L139" i="5" s="1"/>
  <c r="K138" i="5"/>
  <c r="L138" i="5" s="1"/>
  <c r="K137" i="5"/>
  <c r="L137" i="5" s="1"/>
  <c r="K136" i="5"/>
  <c r="L136" i="5" s="1"/>
  <c r="L135" i="5"/>
  <c r="K135" i="5"/>
  <c r="K134" i="5"/>
  <c r="L134" i="5" s="1"/>
  <c r="K133" i="5"/>
  <c r="L133" i="5" s="1"/>
  <c r="K132" i="5"/>
  <c r="L132" i="5" s="1"/>
  <c r="K131" i="5"/>
  <c r="L131" i="5" s="1"/>
  <c r="K130" i="5"/>
  <c r="L130" i="5" s="1"/>
  <c r="K129" i="5"/>
  <c r="L129" i="5" s="1"/>
  <c r="K128" i="5"/>
  <c r="L128" i="5" s="1"/>
  <c r="L127" i="5"/>
  <c r="K127" i="5"/>
  <c r="K126" i="5"/>
  <c r="L126" i="5" s="1"/>
  <c r="K125" i="5"/>
  <c r="L125" i="5" s="1"/>
  <c r="K124" i="5"/>
  <c r="L124" i="5" s="1"/>
  <c r="K123" i="5"/>
  <c r="L123" i="5" s="1"/>
  <c r="K122" i="5"/>
  <c r="L122" i="5" s="1"/>
  <c r="K121" i="5"/>
  <c r="L121" i="5" s="1"/>
  <c r="K120" i="5"/>
  <c r="L120" i="5" s="1"/>
  <c r="L119" i="5"/>
  <c r="K119" i="5"/>
  <c r="K118" i="5"/>
  <c r="L118" i="5" s="1"/>
  <c r="K117" i="5"/>
  <c r="L117" i="5" s="1"/>
  <c r="K116" i="5"/>
  <c r="L116" i="5" s="1"/>
  <c r="K115" i="5"/>
  <c r="L115" i="5" s="1"/>
  <c r="K114" i="5"/>
  <c r="L114" i="5" s="1"/>
  <c r="K113" i="5"/>
  <c r="L113" i="5" s="1"/>
  <c r="K112" i="5"/>
  <c r="L112" i="5" s="1"/>
  <c r="K111" i="5"/>
  <c r="L111" i="5" s="1"/>
  <c r="K110" i="5"/>
  <c r="L110" i="5" s="1"/>
  <c r="K109" i="5"/>
  <c r="L109" i="5" s="1"/>
  <c r="K108" i="5"/>
  <c r="L108" i="5" s="1"/>
  <c r="L107" i="5"/>
  <c r="K107" i="5"/>
  <c r="K106" i="5"/>
  <c r="L106" i="5" s="1"/>
  <c r="K105" i="5"/>
  <c r="L105" i="5" s="1"/>
  <c r="K104" i="5"/>
  <c r="L104" i="5" s="1"/>
  <c r="L103" i="5"/>
  <c r="K103" i="5"/>
  <c r="K102" i="5"/>
  <c r="L102" i="5" s="1"/>
  <c r="K101" i="5"/>
  <c r="L101" i="5" s="1"/>
  <c r="K100" i="5"/>
  <c r="L100" i="5" s="1"/>
  <c r="K99" i="5"/>
  <c r="L99" i="5" s="1"/>
  <c r="K98" i="5"/>
  <c r="L98" i="5" s="1"/>
  <c r="K97" i="5"/>
  <c r="L97" i="5" s="1"/>
  <c r="K96" i="5"/>
  <c r="L96" i="5" s="1"/>
  <c r="L95" i="5"/>
  <c r="K95" i="5"/>
  <c r="K94" i="5"/>
  <c r="L94" i="5" s="1"/>
  <c r="K93" i="5"/>
  <c r="L93" i="5" s="1"/>
  <c r="K92" i="5"/>
  <c r="L92" i="5" s="1"/>
  <c r="K91" i="5"/>
  <c r="L91" i="5" s="1"/>
  <c r="K90" i="5"/>
  <c r="L90" i="5" s="1"/>
  <c r="K89" i="5"/>
  <c r="L89" i="5" s="1"/>
  <c r="K88" i="5"/>
  <c r="L88" i="5" s="1"/>
  <c r="L87" i="5"/>
  <c r="K87" i="5"/>
  <c r="K86" i="5"/>
  <c r="L86" i="5" s="1"/>
  <c r="K85" i="5"/>
  <c r="L85" i="5" s="1"/>
  <c r="K84" i="5"/>
  <c r="L84" i="5" s="1"/>
  <c r="K83" i="5"/>
  <c r="L83" i="5" s="1"/>
  <c r="K82" i="5"/>
  <c r="L82" i="5" s="1"/>
  <c r="K81" i="5"/>
  <c r="L81" i="5" s="1"/>
  <c r="K80" i="5"/>
  <c r="L80" i="5" s="1"/>
  <c r="K79" i="5"/>
  <c r="L79" i="5" s="1"/>
  <c r="L78" i="5"/>
  <c r="K78" i="5"/>
  <c r="K77" i="5"/>
  <c r="L77" i="5" s="1"/>
  <c r="L76" i="5"/>
  <c r="K76" i="5"/>
  <c r="K75" i="5"/>
  <c r="L75" i="5" s="1"/>
  <c r="L74" i="5"/>
  <c r="K74" i="5"/>
  <c r="K73" i="5"/>
  <c r="L73" i="5" s="1"/>
  <c r="L72" i="5"/>
  <c r="K72" i="5"/>
  <c r="K71" i="5"/>
  <c r="L71" i="5" s="1"/>
  <c r="L70" i="5"/>
  <c r="K70" i="5"/>
  <c r="K69" i="5"/>
  <c r="L69" i="5" s="1"/>
  <c r="L68" i="5"/>
  <c r="K68" i="5"/>
  <c r="K67" i="5"/>
  <c r="L67" i="5" s="1"/>
  <c r="L66" i="5"/>
  <c r="K66" i="5"/>
  <c r="K65" i="5"/>
  <c r="L65" i="5" s="1"/>
  <c r="L64" i="5"/>
  <c r="K64" i="5"/>
  <c r="K63" i="5"/>
  <c r="L63" i="5" s="1"/>
  <c r="L62" i="5"/>
  <c r="K62" i="5"/>
  <c r="K61" i="5"/>
  <c r="L61" i="5" s="1"/>
  <c r="L60" i="5"/>
  <c r="K60" i="5"/>
  <c r="K59" i="5"/>
  <c r="L59" i="5" s="1"/>
  <c r="L58" i="5"/>
  <c r="K58" i="5"/>
  <c r="K57" i="5"/>
  <c r="L57" i="5" s="1"/>
  <c r="L56" i="5"/>
  <c r="K56" i="5"/>
  <c r="K55" i="5"/>
  <c r="L55" i="5" s="1"/>
  <c r="L54" i="5"/>
  <c r="K54" i="5"/>
  <c r="K53" i="5"/>
  <c r="L53" i="5" s="1"/>
  <c r="L52" i="5"/>
  <c r="K52" i="5"/>
  <c r="K51" i="5"/>
  <c r="L51" i="5" s="1"/>
  <c r="L50" i="5"/>
  <c r="K50" i="5"/>
  <c r="K49" i="5"/>
  <c r="L49" i="5" s="1"/>
  <c r="L48" i="5"/>
  <c r="K48" i="5"/>
  <c r="K47" i="5"/>
  <c r="L47" i="5" s="1"/>
  <c r="L46" i="5"/>
  <c r="K46" i="5"/>
  <c r="K45" i="5"/>
  <c r="L45" i="5" s="1"/>
  <c r="L44" i="5"/>
  <c r="K44" i="5"/>
  <c r="K43" i="5"/>
  <c r="L43" i="5" s="1"/>
  <c r="L42" i="5"/>
  <c r="K42" i="5"/>
  <c r="K41" i="5"/>
  <c r="L41" i="5" s="1"/>
  <c r="L40" i="5"/>
  <c r="K40" i="5"/>
  <c r="K39" i="5"/>
  <c r="L39" i="5" s="1"/>
  <c r="L38" i="5"/>
  <c r="K38" i="5"/>
  <c r="K37" i="5"/>
  <c r="L37" i="5" s="1"/>
  <c r="L36" i="5"/>
  <c r="K36" i="5"/>
  <c r="K35" i="5"/>
  <c r="L35" i="5" s="1"/>
  <c r="L34" i="5"/>
  <c r="K34" i="5"/>
  <c r="K33" i="5"/>
  <c r="L33" i="5" s="1"/>
  <c r="L32" i="5"/>
  <c r="K32" i="5"/>
  <c r="K31" i="5"/>
  <c r="L31" i="5" s="1"/>
  <c r="L30" i="5"/>
  <c r="K30" i="5"/>
  <c r="K29" i="5"/>
  <c r="L29" i="5" s="1"/>
  <c r="L28" i="5"/>
  <c r="K28" i="5"/>
  <c r="K27" i="5"/>
  <c r="L27" i="5" s="1"/>
  <c r="L26" i="5"/>
  <c r="K26" i="5"/>
  <c r="K25" i="5"/>
  <c r="L25" i="5" s="1"/>
  <c r="L24" i="5"/>
  <c r="K24" i="5"/>
  <c r="K23" i="5"/>
  <c r="L23" i="5" s="1"/>
  <c r="L22" i="5"/>
  <c r="K22" i="5"/>
  <c r="K21" i="5"/>
  <c r="L21" i="5" s="1"/>
  <c r="K20" i="5"/>
  <c r="L20" i="5" s="1"/>
  <c r="K20" i="3"/>
  <c r="L20" i="3" s="1"/>
  <c r="L516" i="4"/>
  <c r="L515" i="4"/>
  <c r="L511" i="4"/>
  <c r="L510" i="4"/>
  <c r="L507" i="4"/>
  <c r="L504" i="4"/>
  <c r="L502" i="4"/>
  <c r="L499" i="4"/>
  <c r="L496" i="4"/>
  <c r="L495" i="4"/>
  <c r="L488" i="4"/>
  <c r="L483" i="4"/>
  <c r="L480" i="4"/>
  <c r="L475" i="4"/>
  <c r="L474" i="4"/>
  <c r="L468" i="4"/>
  <c r="L467" i="4"/>
  <c r="L459" i="4"/>
  <c r="L452" i="4"/>
  <c r="L447" i="4"/>
  <c r="L446" i="4"/>
  <c r="L440" i="4"/>
  <c r="L438" i="4"/>
  <c r="L431" i="4"/>
  <c r="L424" i="4"/>
  <c r="L416" i="4"/>
  <c r="L410" i="4"/>
  <c r="L403" i="4"/>
  <c r="L395" i="4"/>
  <c r="L388" i="4"/>
  <c r="L367" i="4"/>
  <c r="L360" i="4"/>
  <c r="L352" i="4"/>
  <c r="L339" i="4"/>
  <c r="L331" i="4"/>
  <c r="L320" i="4"/>
  <c r="L304" i="4"/>
  <c r="L288" i="4"/>
  <c r="K519" i="4"/>
  <c r="L519" i="4" s="1"/>
  <c r="K518" i="4"/>
  <c r="L518" i="4" s="1"/>
  <c r="K517" i="4"/>
  <c r="L517" i="4" s="1"/>
  <c r="K516" i="4"/>
  <c r="K515" i="4"/>
  <c r="K514" i="4"/>
  <c r="L514" i="4" s="1"/>
  <c r="K513" i="4"/>
  <c r="L513" i="4" s="1"/>
  <c r="K512" i="4"/>
  <c r="L512" i="4" s="1"/>
  <c r="K511" i="4"/>
  <c r="K510" i="4"/>
  <c r="K509" i="4"/>
  <c r="L509" i="4" s="1"/>
  <c r="K508" i="4"/>
  <c r="L508" i="4" s="1"/>
  <c r="K507" i="4"/>
  <c r="K506" i="4"/>
  <c r="L506" i="4" s="1"/>
  <c r="K505" i="4"/>
  <c r="L505" i="4" s="1"/>
  <c r="K504" i="4"/>
  <c r="K503" i="4"/>
  <c r="L503" i="4" s="1"/>
  <c r="K502" i="4"/>
  <c r="K501" i="4"/>
  <c r="L501" i="4" s="1"/>
  <c r="K500" i="4"/>
  <c r="L500" i="4" s="1"/>
  <c r="K499" i="4"/>
  <c r="K498" i="4"/>
  <c r="L498" i="4" s="1"/>
  <c r="K497" i="4"/>
  <c r="L497" i="4" s="1"/>
  <c r="K496" i="4"/>
  <c r="K495" i="4"/>
  <c r="K494" i="4"/>
  <c r="L494" i="4" s="1"/>
  <c r="K493" i="4"/>
  <c r="L493" i="4" s="1"/>
  <c r="K492" i="4"/>
  <c r="L492" i="4" s="1"/>
  <c r="K491" i="4"/>
  <c r="L491" i="4" s="1"/>
  <c r="K490" i="4"/>
  <c r="L490" i="4" s="1"/>
  <c r="K489" i="4"/>
  <c r="L489" i="4" s="1"/>
  <c r="K488" i="4"/>
  <c r="K487" i="4"/>
  <c r="L487" i="4" s="1"/>
  <c r="K486" i="4"/>
  <c r="L486" i="4" s="1"/>
  <c r="K485" i="4"/>
  <c r="L485" i="4" s="1"/>
  <c r="K484" i="4"/>
  <c r="L484" i="4" s="1"/>
  <c r="K483" i="4"/>
  <c r="K482" i="4"/>
  <c r="L482" i="4" s="1"/>
  <c r="K481" i="4"/>
  <c r="L481" i="4" s="1"/>
  <c r="K480" i="4"/>
  <c r="K479" i="4"/>
  <c r="L479" i="4" s="1"/>
  <c r="K478" i="4"/>
  <c r="L478" i="4" s="1"/>
  <c r="K477" i="4"/>
  <c r="L477" i="4" s="1"/>
  <c r="K476" i="4"/>
  <c r="L476" i="4" s="1"/>
  <c r="K475" i="4"/>
  <c r="K474" i="4"/>
  <c r="K473" i="4"/>
  <c r="L473" i="4" s="1"/>
  <c r="K472" i="4"/>
  <c r="L472" i="4" s="1"/>
  <c r="K471" i="4"/>
  <c r="L471" i="4" s="1"/>
  <c r="K470" i="4"/>
  <c r="L470" i="4" s="1"/>
  <c r="K469" i="4"/>
  <c r="L469" i="4" s="1"/>
  <c r="K468" i="4"/>
  <c r="K467" i="4"/>
  <c r="K466" i="4"/>
  <c r="L466" i="4" s="1"/>
  <c r="K465" i="4"/>
  <c r="L465" i="4" s="1"/>
  <c r="K464" i="4"/>
  <c r="L464" i="4" s="1"/>
  <c r="K463" i="4"/>
  <c r="L463" i="4" s="1"/>
  <c r="K462" i="4"/>
  <c r="L462" i="4" s="1"/>
  <c r="K461" i="4"/>
  <c r="L461" i="4" s="1"/>
  <c r="K460" i="4"/>
  <c r="L460" i="4" s="1"/>
  <c r="K459" i="4"/>
  <c r="K458" i="4"/>
  <c r="L458" i="4" s="1"/>
  <c r="K457" i="4"/>
  <c r="L457" i="4" s="1"/>
  <c r="K456" i="4"/>
  <c r="L456" i="4" s="1"/>
  <c r="K455" i="4"/>
  <c r="L455" i="4" s="1"/>
  <c r="K454" i="4"/>
  <c r="L454" i="4" s="1"/>
  <c r="K453" i="4"/>
  <c r="L453" i="4" s="1"/>
  <c r="K452" i="4"/>
  <c r="K451" i="4"/>
  <c r="L451" i="4" s="1"/>
  <c r="K450" i="4"/>
  <c r="L450" i="4" s="1"/>
  <c r="K449" i="4"/>
  <c r="L449" i="4" s="1"/>
  <c r="K448" i="4"/>
  <c r="L448" i="4" s="1"/>
  <c r="K447" i="4"/>
  <c r="K446" i="4"/>
  <c r="K445" i="4"/>
  <c r="L445" i="4" s="1"/>
  <c r="K444" i="4"/>
  <c r="L444" i="4" s="1"/>
  <c r="K443" i="4"/>
  <c r="L443" i="4" s="1"/>
  <c r="K442" i="4"/>
  <c r="L442" i="4" s="1"/>
  <c r="K441" i="4"/>
  <c r="L441" i="4" s="1"/>
  <c r="K440" i="4"/>
  <c r="K439" i="4"/>
  <c r="L439" i="4" s="1"/>
  <c r="K438" i="4"/>
  <c r="K437" i="4"/>
  <c r="L437" i="4" s="1"/>
  <c r="K436" i="4"/>
  <c r="L436" i="4" s="1"/>
  <c r="K435" i="4"/>
  <c r="L435" i="4" s="1"/>
  <c r="K434" i="4"/>
  <c r="L434" i="4" s="1"/>
  <c r="K433" i="4"/>
  <c r="L433" i="4" s="1"/>
  <c r="K432" i="4"/>
  <c r="L432" i="4" s="1"/>
  <c r="K431" i="4"/>
  <c r="K430" i="4"/>
  <c r="L430" i="4" s="1"/>
  <c r="K429" i="4"/>
  <c r="L429" i="4" s="1"/>
  <c r="K428" i="4"/>
  <c r="L428" i="4" s="1"/>
  <c r="K427" i="4"/>
  <c r="L427" i="4" s="1"/>
  <c r="K426" i="4"/>
  <c r="L426" i="4" s="1"/>
  <c r="K425" i="4"/>
  <c r="L425" i="4" s="1"/>
  <c r="K424" i="4"/>
  <c r="K423" i="4"/>
  <c r="L423" i="4" s="1"/>
  <c r="K422" i="4"/>
  <c r="L422" i="4" s="1"/>
  <c r="K421" i="4"/>
  <c r="L421" i="4" s="1"/>
  <c r="K420" i="4"/>
  <c r="L420" i="4" s="1"/>
  <c r="K419" i="4"/>
  <c r="L419" i="4" s="1"/>
  <c r="K418" i="4"/>
  <c r="L418" i="4" s="1"/>
  <c r="K417" i="4"/>
  <c r="L417" i="4" s="1"/>
  <c r="K416" i="4"/>
  <c r="K415" i="4"/>
  <c r="L415" i="4" s="1"/>
  <c r="K414" i="4"/>
  <c r="L414" i="4" s="1"/>
  <c r="K413" i="4"/>
  <c r="L413" i="4" s="1"/>
  <c r="K412" i="4"/>
  <c r="L412" i="4" s="1"/>
  <c r="K411" i="4"/>
  <c r="L411" i="4" s="1"/>
  <c r="K410" i="4"/>
  <c r="K409" i="4"/>
  <c r="L409" i="4" s="1"/>
  <c r="K408" i="4"/>
  <c r="L408" i="4" s="1"/>
  <c r="K407" i="4"/>
  <c r="L407" i="4" s="1"/>
  <c r="K406" i="4"/>
  <c r="L406" i="4" s="1"/>
  <c r="K405" i="4"/>
  <c r="L405" i="4" s="1"/>
  <c r="K404" i="4"/>
  <c r="L404" i="4" s="1"/>
  <c r="K403" i="4"/>
  <c r="K402" i="4"/>
  <c r="L402" i="4" s="1"/>
  <c r="K401" i="4"/>
  <c r="L401" i="4" s="1"/>
  <c r="K400" i="4"/>
  <c r="L400" i="4" s="1"/>
  <c r="K399" i="4"/>
  <c r="L399" i="4" s="1"/>
  <c r="K398" i="4"/>
  <c r="L398" i="4" s="1"/>
  <c r="K397" i="4"/>
  <c r="L397" i="4" s="1"/>
  <c r="K396" i="4"/>
  <c r="L396" i="4" s="1"/>
  <c r="K395" i="4"/>
  <c r="K394" i="4"/>
  <c r="L394" i="4" s="1"/>
  <c r="K393" i="4"/>
  <c r="L393" i="4" s="1"/>
  <c r="K392" i="4"/>
  <c r="L392" i="4" s="1"/>
  <c r="K391" i="4"/>
  <c r="L391" i="4" s="1"/>
  <c r="K390" i="4"/>
  <c r="L390" i="4" s="1"/>
  <c r="K389" i="4"/>
  <c r="L389" i="4" s="1"/>
  <c r="K388" i="4"/>
  <c r="K387" i="4"/>
  <c r="L387" i="4" s="1"/>
  <c r="K386" i="4"/>
  <c r="L386" i="4" s="1"/>
  <c r="K385" i="4"/>
  <c r="L385" i="4" s="1"/>
  <c r="K384" i="4"/>
  <c r="L384" i="4" s="1"/>
  <c r="K383" i="4"/>
  <c r="L383" i="4" s="1"/>
  <c r="K382" i="4"/>
  <c r="L382" i="4" s="1"/>
  <c r="K381" i="4"/>
  <c r="L381" i="4" s="1"/>
  <c r="K380" i="4"/>
  <c r="L380" i="4" s="1"/>
  <c r="K379" i="4"/>
  <c r="L379" i="4" s="1"/>
  <c r="K378" i="4"/>
  <c r="L378" i="4" s="1"/>
  <c r="K377" i="4"/>
  <c r="L377" i="4" s="1"/>
  <c r="K376" i="4"/>
  <c r="L376" i="4" s="1"/>
  <c r="K375" i="4"/>
  <c r="L375" i="4" s="1"/>
  <c r="K374" i="4"/>
  <c r="L374" i="4" s="1"/>
  <c r="K373" i="4"/>
  <c r="L373" i="4" s="1"/>
  <c r="K372" i="4"/>
  <c r="L372" i="4" s="1"/>
  <c r="K371" i="4"/>
  <c r="L371" i="4" s="1"/>
  <c r="K370" i="4"/>
  <c r="L370" i="4" s="1"/>
  <c r="K369" i="4"/>
  <c r="L369" i="4" s="1"/>
  <c r="K368" i="4"/>
  <c r="L368" i="4" s="1"/>
  <c r="K367" i="4"/>
  <c r="K366" i="4"/>
  <c r="L366" i="4" s="1"/>
  <c r="K365" i="4"/>
  <c r="L365" i="4" s="1"/>
  <c r="K364" i="4"/>
  <c r="L364" i="4" s="1"/>
  <c r="K363" i="4"/>
  <c r="L363" i="4" s="1"/>
  <c r="K362" i="4"/>
  <c r="L362" i="4" s="1"/>
  <c r="K361" i="4"/>
  <c r="L361" i="4" s="1"/>
  <c r="K360" i="4"/>
  <c r="K359" i="4"/>
  <c r="L359" i="4" s="1"/>
  <c r="K358" i="4"/>
  <c r="L358" i="4" s="1"/>
  <c r="K357" i="4"/>
  <c r="L357" i="4" s="1"/>
  <c r="K356" i="4"/>
  <c r="L356" i="4" s="1"/>
  <c r="K355" i="4"/>
  <c r="L355" i="4" s="1"/>
  <c r="K354" i="4"/>
  <c r="L354" i="4" s="1"/>
  <c r="K353" i="4"/>
  <c r="L353" i="4" s="1"/>
  <c r="K352" i="4"/>
  <c r="K351" i="4"/>
  <c r="L351" i="4" s="1"/>
  <c r="K350" i="4"/>
  <c r="L350" i="4" s="1"/>
  <c r="K349" i="4"/>
  <c r="L349" i="4" s="1"/>
  <c r="K348" i="4"/>
  <c r="L348" i="4" s="1"/>
  <c r="K347" i="4"/>
  <c r="L347" i="4" s="1"/>
  <c r="K346" i="4"/>
  <c r="L346" i="4" s="1"/>
  <c r="K345" i="4"/>
  <c r="L345" i="4" s="1"/>
  <c r="K344" i="4"/>
  <c r="L344" i="4" s="1"/>
  <c r="K343" i="4"/>
  <c r="L343" i="4" s="1"/>
  <c r="K342" i="4"/>
  <c r="L342" i="4" s="1"/>
  <c r="K341" i="4"/>
  <c r="L341" i="4" s="1"/>
  <c r="K340" i="4"/>
  <c r="L340" i="4" s="1"/>
  <c r="K339" i="4"/>
  <c r="K338" i="4"/>
  <c r="L338" i="4" s="1"/>
  <c r="K337" i="4"/>
  <c r="L337" i="4" s="1"/>
  <c r="K336" i="4"/>
  <c r="L336" i="4" s="1"/>
  <c r="K335" i="4"/>
  <c r="L335" i="4" s="1"/>
  <c r="K334" i="4"/>
  <c r="L334" i="4" s="1"/>
  <c r="K333" i="4"/>
  <c r="L333" i="4" s="1"/>
  <c r="K332" i="4"/>
  <c r="L332" i="4" s="1"/>
  <c r="K331" i="4"/>
  <c r="K330" i="4"/>
  <c r="L330" i="4" s="1"/>
  <c r="K329" i="4"/>
  <c r="L329" i="4" s="1"/>
  <c r="K328" i="4"/>
  <c r="L328" i="4" s="1"/>
  <c r="K327" i="4"/>
  <c r="L327" i="4" s="1"/>
  <c r="K326" i="4"/>
  <c r="L326" i="4" s="1"/>
  <c r="K325" i="4"/>
  <c r="L325" i="4" s="1"/>
  <c r="K324" i="4"/>
  <c r="L324" i="4" s="1"/>
  <c r="K323" i="4"/>
  <c r="L323" i="4" s="1"/>
  <c r="K322" i="4"/>
  <c r="L322" i="4" s="1"/>
  <c r="K321" i="4"/>
  <c r="L321" i="4" s="1"/>
  <c r="K320" i="4"/>
  <c r="K319" i="4"/>
  <c r="L319" i="4" s="1"/>
  <c r="K318" i="4"/>
  <c r="L318" i="4" s="1"/>
  <c r="K317" i="4"/>
  <c r="L317" i="4" s="1"/>
  <c r="K316" i="4"/>
  <c r="L316" i="4" s="1"/>
  <c r="K315" i="4"/>
  <c r="L315" i="4" s="1"/>
  <c r="K314" i="4"/>
  <c r="L314" i="4" s="1"/>
  <c r="K313" i="4"/>
  <c r="L313" i="4" s="1"/>
  <c r="K312" i="4"/>
  <c r="L312" i="4" s="1"/>
  <c r="K311" i="4"/>
  <c r="L311" i="4" s="1"/>
  <c r="K310" i="4"/>
  <c r="L310" i="4" s="1"/>
  <c r="K309" i="4"/>
  <c r="L309" i="4" s="1"/>
  <c r="K308" i="4"/>
  <c r="L308" i="4" s="1"/>
  <c r="K307" i="4"/>
  <c r="L307" i="4" s="1"/>
  <c r="K306" i="4"/>
  <c r="L306" i="4" s="1"/>
  <c r="K305" i="4"/>
  <c r="L305" i="4" s="1"/>
  <c r="K304" i="4"/>
  <c r="K303" i="4"/>
  <c r="L303" i="4" s="1"/>
  <c r="K302" i="4"/>
  <c r="L302" i="4" s="1"/>
  <c r="K301" i="4"/>
  <c r="L301" i="4" s="1"/>
  <c r="K300" i="4"/>
  <c r="L300" i="4" s="1"/>
  <c r="K299" i="4"/>
  <c r="L299" i="4" s="1"/>
  <c r="K298" i="4"/>
  <c r="L298" i="4" s="1"/>
  <c r="K297" i="4"/>
  <c r="L297" i="4" s="1"/>
  <c r="K296" i="4"/>
  <c r="L296" i="4" s="1"/>
  <c r="K295" i="4"/>
  <c r="L295" i="4" s="1"/>
  <c r="K294" i="4"/>
  <c r="L294" i="4" s="1"/>
  <c r="K293" i="4"/>
  <c r="L293" i="4" s="1"/>
  <c r="K292" i="4"/>
  <c r="L292" i="4" s="1"/>
  <c r="K291" i="4"/>
  <c r="L291" i="4" s="1"/>
  <c r="K290" i="4"/>
  <c r="L290" i="4" s="1"/>
  <c r="K289" i="4"/>
  <c r="L289" i="4" s="1"/>
  <c r="K288" i="4"/>
  <c r="K287" i="4"/>
  <c r="L287" i="4" s="1"/>
  <c r="K286" i="4"/>
  <c r="L286" i="4" s="1"/>
  <c r="K285" i="4"/>
  <c r="L285" i="4" s="1"/>
  <c r="K284" i="4"/>
  <c r="L284" i="4" s="1"/>
  <c r="K283" i="4"/>
  <c r="L283" i="4" s="1"/>
  <c r="K282" i="4"/>
  <c r="L282" i="4" s="1"/>
  <c r="K281" i="4"/>
  <c r="L281" i="4" s="1"/>
  <c r="K280" i="4"/>
  <c r="L280" i="4" s="1"/>
  <c r="K279" i="4"/>
  <c r="L279" i="4" s="1"/>
  <c r="K278" i="4"/>
  <c r="L278" i="4" s="1"/>
  <c r="K277" i="4"/>
  <c r="L277" i="4" s="1"/>
  <c r="K276" i="4"/>
  <c r="L276" i="4" s="1"/>
  <c r="K275" i="4"/>
  <c r="L275" i="4" s="1"/>
  <c r="K274" i="4"/>
  <c r="L274" i="4" s="1"/>
  <c r="K273" i="4"/>
  <c r="L273" i="4" s="1"/>
  <c r="K272" i="4"/>
  <c r="L272" i="4" s="1"/>
  <c r="K271" i="4"/>
  <c r="L271" i="4" s="1"/>
  <c r="K270" i="4"/>
  <c r="L270" i="4" s="1"/>
  <c r="K269" i="4"/>
  <c r="L269" i="4" s="1"/>
  <c r="K268" i="4"/>
  <c r="L268" i="4" s="1"/>
  <c r="K267" i="4"/>
  <c r="L267" i="4" s="1"/>
  <c r="K266" i="4"/>
  <c r="L266" i="4" s="1"/>
  <c r="K265" i="4"/>
  <c r="L265" i="4" s="1"/>
  <c r="K264" i="4"/>
  <c r="L264" i="4" s="1"/>
  <c r="K263" i="4"/>
  <c r="L263" i="4" s="1"/>
  <c r="K262" i="4"/>
  <c r="L262" i="4" s="1"/>
  <c r="K261" i="4"/>
  <c r="L261" i="4" s="1"/>
  <c r="K260" i="4"/>
  <c r="L260" i="4" s="1"/>
  <c r="K259" i="4"/>
  <c r="L259" i="4" s="1"/>
  <c r="K258" i="4"/>
  <c r="L258" i="4" s="1"/>
  <c r="K257" i="4"/>
  <c r="L257" i="4" s="1"/>
  <c r="K256" i="4"/>
  <c r="L256" i="4" s="1"/>
  <c r="K255" i="4"/>
  <c r="L255" i="4" s="1"/>
  <c r="K254" i="4"/>
  <c r="L254" i="4" s="1"/>
  <c r="K253" i="4"/>
  <c r="L253" i="4" s="1"/>
  <c r="K252" i="4"/>
  <c r="L252" i="4" s="1"/>
  <c r="K251" i="4"/>
  <c r="L251" i="4" s="1"/>
  <c r="K250" i="4"/>
  <c r="L250" i="4" s="1"/>
  <c r="K249" i="4"/>
  <c r="L249" i="4" s="1"/>
  <c r="K248" i="4"/>
  <c r="L248" i="4" s="1"/>
  <c r="K247" i="4"/>
  <c r="L247" i="4" s="1"/>
  <c r="K246" i="4"/>
  <c r="L246" i="4" s="1"/>
  <c r="K245" i="4"/>
  <c r="L245" i="4" s="1"/>
  <c r="K244" i="4"/>
  <c r="L244" i="4" s="1"/>
  <c r="K243" i="4"/>
  <c r="L243" i="4" s="1"/>
  <c r="K242" i="4"/>
  <c r="L242" i="4" s="1"/>
  <c r="K241" i="4"/>
  <c r="L241" i="4" s="1"/>
  <c r="K240" i="4"/>
  <c r="L240" i="4" s="1"/>
  <c r="K239" i="4"/>
  <c r="L239" i="4" s="1"/>
  <c r="K238" i="4"/>
  <c r="L238" i="4" s="1"/>
  <c r="K237" i="4"/>
  <c r="L237" i="4" s="1"/>
  <c r="K236" i="4"/>
  <c r="L236" i="4" s="1"/>
  <c r="K235" i="4"/>
  <c r="L235" i="4" s="1"/>
  <c r="K234" i="4"/>
  <c r="L234" i="4" s="1"/>
  <c r="K233" i="4"/>
  <c r="L233" i="4" s="1"/>
  <c r="K232" i="4"/>
  <c r="L232" i="4" s="1"/>
  <c r="K231" i="4"/>
  <c r="L231" i="4" s="1"/>
  <c r="K230" i="4"/>
  <c r="L230" i="4" s="1"/>
  <c r="K229" i="4"/>
  <c r="L229" i="4" s="1"/>
  <c r="K228" i="4"/>
  <c r="L228" i="4" s="1"/>
  <c r="K227" i="4"/>
  <c r="L227" i="4" s="1"/>
  <c r="K226" i="4"/>
  <c r="L226" i="4" s="1"/>
  <c r="K225" i="4"/>
  <c r="L225" i="4" s="1"/>
  <c r="K224" i="4"/>
  <c r="L224" i="4" s="1"/>
  <c r="K223" i="4"/>
  <c r="L223" i="4" s="1"/>
  <c r="K222" i="4"/>
  <c r="L222" i="4" s="1"/>
  <c r="K221" i="4"/>
  <c r="L221" i="4" s="1"/>
  <c r="K220" i="4"/>
  <c r="L220" i="4" s="1"/>
  <c r="K219" i="4"/>
  <c r="L219" i="4" s="1"/>
  <c r="K218" i="4"/>
  <c r="L218" i="4" s="1"/>
  <c r="K217" i="4"/>
  <c r="L217" i="4" s="1"/>
  <c r="K216" i="4"/>
  <c r="L216" i="4" s="1"/>
  <c r="K215" i="4"/>
  <c r="L215" i="4" s="1"/>
  <c r="K214" i="4"/>
  <c r="L214" i="4" s="1"/>
  <c r="K213" i="4"/>
  <c r="L213" i="4" s="1"/>
  <c r="K212" i="4"/>
  <c r="L212" i="4" s="1"/>
  <c r="K211" i="4"/>
  <c r="L211" i="4" s="1"/>
  <c r="K210" i="4"/>
  <c r="L210" i="4" s="1"/>
  <c r="K209" i="4"/>
  <c r="L209" i="4" s="1"/>
  <c r="K208" i="4"/>
  <c r="L208" i="4" s="1"/>
  <c r="K207" i="4"/>
  <c r="L207" i="4" s="1"/>
  <c r="K206" i="4"/>
  <c r="L206" i="4" s="1"/>
  <c r="K205" i="4"/>
  <c r="L205" i="4" s="1"/>
  <c r="K204" i="4"/>
  <c r="L204" i="4" s="1"/>
  <c r="K203" i="4"/>
  <c r="L203" i="4" s="1"/>
  <c r="K202" i="4"/>
  <c r="L202" i="4" s="1"/>
  <c r="K201" i="4"/>
  <c r="L201" i="4" s="1"/>
  <c r="K200" i="4"/>
  <c r="L200" i="4" s="1"/>
  <c r="K199" i="4"/>
  <c r="L199" i="4" s="1"/>
  <c r="K198" i="4"/>
  <c r="L198" i="4" s="1"/>
  <c r="K197" i="4"/>
  <c r="L197" i="4" s="1"/>
  <c r="K196" i="4"/>
  <c r="L196" i="4" s="1"/>
  <c r="K195" i="4"/>
  <c r="L195" i="4" s="1"/>
  <c r="K194" i="4"/>
  <c r="L194" i="4" s="1"/>
  <c r="K193" i="4"/>
  <c r="L193" i="4" s="1"/>
  <c r="K192" i="4"/>
  <c r="L192" i="4" s="1"/>
  <c r="K191" i="4"/>
  <c r="L191" i="4" s="1"/>
  <c r="K190" i="4"/>
  <c r="L190" i="4" s="1"/>
  <c r="K189" i="4"/>
  <c r="L189" i="4" s="1"/>
  <c r="K188" i="4"/>
  <c r="L188" i="4" s="1"/>
  <c r="K187" i="4"/>
  <c r="L187" i="4" s="1"/>
  <c r="K186" i="4"/>
  <c r="L186" i="4" s="1"/>
  <c r="K185" i="4"/>
  <c r="L185" i="4" s="1"/>
  <c r="K184" i="4"/>
  <c r="L184" i="4" s="1"/>
  <c r="K183" i="4"/>
  <c r="L183" i="4" s="1"/>
  <c r="K182" i="4"/>
  <c r="L182" i="4" s="1"/>
  <c r="K181" i="4"/>
  <c r="L181" i="4" s="1"/>
  <c r="K180" i="4"/>
  <c r="L180" i="4" s="1"/>
  <c r="K179" i="4"/>
  <c r="L179" i="4" s="1"/>
  <c r="K178" i="4"/>
  <c r="L178" i="4" s="1"/>
  <c r="K177" i="4"/>
  <c r="L177" i="4" s="1"/>
  <c r="K176" i="4"/>
  <c r="L176" i="4" s="1"/>
  <c r="K175" i="4"/>
  <c r="L175" i="4" s="1"/>
  <c r="K174" i="4"/>
  <c r="L174" i="4" s="1"/>
  <c r="K173" i="4"/>
  <c r="L173" i="4" s="1"/>
  <c r="K172" i="4"/>
  <c r="L172" i="4" s="1"/>
  <c r="K171" i="4"/>
  <c r="L171" i="4" s="1"/>
  <c r="K170" i="4"/>
  <c r="L170" i="4" s="1"/>
  <c r="K169" i="4"/>
  <c r="L169" i="4" s="1"/>
  <c r="K168" i="4"/>
  <c r="L168" i="4" s="1"/>
  <c r="K167" i="4"/>
  <c r="L167" i="4" s="1"/>
  <c r="K166" i="4"/>
  <c r="L166" i="4" s="1"/>
  <c r="K165" i="4"/>
  <c r="L165" i="4" s="1"/>
  <c r="K164" i="4"/>
  <c r="L164" i="4" s="1"/>
  <c r="K163" i="4"/>
  <c r="L163" i="4" s="1"/>
  <c r="K162" i="4"/>
  <c r="L162" i="4" s="1"/>
  <c r="K161" i="4"/>
  <c r="L161" i="4" s="1"/>
  <c r="K160" i="4"/>
  <c r="L160" i="4" s="1"/>
  <c r="K159" i="4"/>
  <c r="L159" i="4" s="1"/>
  <c r="K158" i="4"/>
  <c r="L158" i="4" s="1"/>
  <c r="K157" i="4"/>
  <c r="L157" i="4" s="1"/>
  <c r="K156" i="4"/>
  <c r="L156" i="4" s="1"/>
  <c r="K155" i="4"/>
  <c r="L155" i="4" s="1"/>
  <c r="K154" i="4"/>
  <c r="L154" i="4" s="1"/>
  <c r="K153" i="4"/>
  <c r="L153" i="4" s="1"/>
  <c r="K152" i="4"/>
  <c r="L152" i="4" s="1"/>
  <c r="K151" i="4"/>
  <c r="L151" i="4" s="1"/>
  <c r="K150" i="4"/>
  <c r="L150" i="4" s="1"/>
  <c r="K149" i="4"/>
  <c r="L149" i="4" s="1"/>
  <c r="K148" i="4"/>
  <c r="L148" i="4" s="1"/>
  <c r="K147" i="4"/>
  <c r="L147" i="4" s="1"/>
  <c r="K146" i="4"/>
  <c r="L146" i="4" s="1"/>
  <c r="K145" i="4"/>
  <c r="L145" i="4" s="1"/>
  <c r="K144" i="4"/>
  <c r="L144" i="4" s="1"/>
  <c r="K143" i="4"/>
  <c r="L143" i="4" s="1"/>
  <c r="K142" i="4"/>
  <c r="L142" i="4" s="1"/>
  <c r="K141" i="4"/>
  <c r="L141" i="4" s="1"/>
  <c r="K140" i="4"/>
  <c r="L140" i="4" s="1"/>
  <c r="K139" i="4"/>
  <c r="L139" i="4" s="1"/>
  <c r="K138" i="4"/>
  <c r="L138" i="4" s="1"/>
  <c r="K137" i="4"/>
  <c r="L137" i="4" s="1"/>
  <c r="K136" i="4"/>
  <c r="L136" i="4" s="1"/>
  <c r="K135" i="4"/>
  <c r="L135" i="4" s="1"/>
  <c r="K134" i="4"/>
  <c r="L134" i="4" s="1"/>
  <c r="K133" i="4"/>
  <c r="L133" i="4" s="1"/>
  <c r="K132" i="4"/>
  <c r="L132" i="4" s="1"/>
  <c r="K131" i="4"/>
  <c r="L131" i="4" s="1"/>
  <c r="K130" i="4"/>
  <c r="L130" i="4" s="1"/>
  <c r="K129" i="4"/>
  <c r="L129" i="4" s="1"/>
  <c r="K128" i="4"/>
  <c r="L128" i="4" s="1"/>
  <c r="K127" i="4"/>
  <c r="L127" i="4" s="1"/>
  <c r="K126" i="4"/>
  <c r="L126" i="4" s="1"/>
  <c r="K125" i="4"/>
  <c r="L125" i="4" s="1"/>
  <c r="K124" i="4"/>
  <c r="L124" i="4" s="1"/>
  <c r="K123" i="4"/>
  <c r="L123" i="4" s="1"/>
  <c r="K122" i="4"/>
  <c r="L122" i="4" s="1"/>
  <c r="K121" i="4"/>
  <c r="L121" i="4" s="1"/>
  <c r="K120" i="4"/>
  <c r="L120" i="4" s="1"/>
  <c r="K119" i="4"/>
  <c r="L119" i="4" s="1"/>
  <c r="K118" i="4"/>
  <c r="L118" i="4" s="1"/>
  <c r="K117" i="4"/>
  <c r="L117" i="4" s="1"/>
  <c r="K116" i="4"/>
  <c r="L116" i="4" s="1"/>
  <c r="K115" i="4"/>
  <c r="L115" i="4" s="1"/>
  <c r="K114" i="4"/>
  <c r="L114" i="4" s="1"/>
  <c r="K113" i="4"/>
  <c r="L113" i="4" s="1"/>
  <c r="K112" i="4"/>
  <c r="L112" i="4" s="1"/>
  <c r="K111" i="4"/>
  <c r="L111" i="4" s="1"/>
  <c r="K110" i="4"/>
  <c r="L110" i="4" s="1"/>
  <c r="K109" i="4"/>
  <c r="L109" i="4" s="1"/>
  <c r="K108" i="4"/>
  <c r="L108" i="4" s="1"/>
  <c r="K107" i="4"/>
  <c r="L107" i="4" s="1"/>
  <c r="K106" i="4"/>
  <c r="L106" i="4" s="1"/>
  <c r="K105" i="4"/>
  <c r="L105" i="4" s="1"/>
  <c r="K104" i="4"/>
  <c r="L104" i="4" s="1"/>
  <c r="K103" i="4"/>
  <c r="L103" i="4" s="1"/>
  <c r="K102" i="4"/>
  <c r="L102" i="4" s="1"/>
  <c r="K101" i="4"/>
  <c r="L101" i="4" s="1"/>
  <c r="K100" i="4"/>
  <c r="L100" i="4" s="1"/>
  <c r="K99" i="4"/>
  <c r="L99" i="4" s="1"/>
  <c r="K98" i="4"/>
  <c r="L98" i="4" s="1"/>
  <c r="K97" i="4"/>
  <c r="L97" i="4" s="1"/>
  <c r="K96" i="4"/>
  <c r="L96" i="4" s="1"/>
  <c r="K95" i="4"/>
  <c r="L95" i="4" s="1"/>
  <c r="K94" i="4"/>
  <c r="L94" i="4" s="1"/>
  <c r="K93" i="4"/>
  <c r="L93" i="4" s="1"/>
  <c r="K92" i="4"/>
  <c r="L92" i="4" s="1"/>
  <c r="K91" i="4"/>
  <c r="L91" i="4" s="1"/>
  <c r="K90" i="4"/>
  <c r="L90" i="4" s="1"/>
  <c r="K89" i="4"/>
  <c r="L89" i="4" s="1"/>
  <c r="K88" i="4"/>
  <c r="L88" i="4" s="1"/>
  <c r="K87" i="4"/>
  <c r="L87" i="4" s="1"/>
  <c r="K86" i="4"/>
  <c r="L86" i="4" s="1"/>
  <c r="K85" i="4"/>
  <c r="L85" i="4" s="1"/>
  <c r="K84" i="4"/>
  <c r="L84" i="4" s="1"/>
  <c r="K83" i="4"/>
  <c r="L83" i="4" s="1"/>
  <c r="K82" i="4"/>
  <c r="L82" i="4" s="1"/>
  <c r="K81" i="4"/>
  <c r="L81" i="4" s="1"/>
  <c r="K80" i="4"/>
  <c r="L80" i="4" s="1"/>
  <c r="K79" i="4"/>
  <c r="L79" i="4" s="1"/>
  <c r="K78" i="4"/>
  <c r="L78" i="4" s="1"/>
  <c r="K77" i="4"/>
  <c r="L77" i="4" s="1"/>
  <c r="K76" i="4"/>
  <c r="L76" i="4" s="1"/>
  <c r="K75" i="4"/>
  <c r="L75" i="4" s="1"/>
  <c r="K74" i="4"/>
  <c r="L74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7" i="4"/>
  <c r="L67" i="4" s="1"/>
  <c r="K66" i="4"/>
  <c r="L66" i="4" s="1"/>
  <c r="K65" i="4"/>
  <c r="L65" i="4" s="1"/>
  <c r="K64" i="4"/>
  <c r="L64" i="4" s="1"/>
  <c r="K63" i="4"/>
  <c r="L63" i="4" s="1"/>
  <c r="K62" i="4"/>
  <c r="L62" i="4" s="1"/>
  <c r="K61" i="4"/>
  <c r="L61" i="4" s="1"/>
  <c r="K60" i="4"/>
  <c r="L60" i="4" s="1"/>
  <c r="K59" i="4"/>
  <c r="L59" i="4" s="1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L49" i="4" s="1"/>
  <c r="K48" i="4"/>
  <c r="L48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579" i="3"/>
  <c r="L579" i="3" s="1"/>
  <c r="K578" i="3"/>
  <c r="L578" i="3" s="1"/>
  <c r="K577" i="3"/>
  <c r="L577" i="3" s="1"/>
  <c r="K576" i="3"/>
  <c r="L576" i="3" s="1"/>
  <c r="K575" i="3"/>
  <c r="L575" i="3" s="1"/>
  <c r="K574" i="3"/>
  <c r="L574" i="3" s="1"/>
  <c r="K573" i="3"/>
  <c r="L573" i="3" s="1"/>
  <c r="K572" i="3"/>
  <c r="L572" i="3" s="1"/>
  <c r="K571" i="3"/>
  <c r="L571" i="3" s="1"/>
  <c r="K570" i="3"/>
  <c r="L570" i="3" s="1"/>
  <c r="K569" i="3"/>
  <c r="L569" i="3" s="1"/>
  <c r="K568" i="3"/>
  <c r="L568" i="3" s="1"/>
  <c r="K567" i="3"/>
  <c r="L567" i="3" s="1"/>
  <c r="K566" i="3"/>
  <c r="L566" i="3" s="1"/>
  <c r="K565" i="3"/>
  <c r="L565" i="3" s="1"/>
  <c r="K564" i="3"/>
  <c r="L564" i="3" s="1"/>
  <c r="K563" i="3"/>
  <c r="L563" i="3" s="1"/>
  <c r="K562" i="3"/>
  <c r="L562" i="3" s="1"/>
  <c r="K561" i="3"/>
  <c r="L561" i="3" s="1"/>
  <c r="K560" i="3"/>
  <c r="L560" i="3" s="1"/>
  <c r="K559" i="3"/>
  <c r="L559" i="3" s="1"/>
  <c r="K558" i="3"/>
  <c r="L558" i="3" s="1"/>
  <c r="K557" i="3"/>
  <c r="L557" i="3" s="1"/>
  <c r="K556" i="3"/>
  <c r="L556" i="3" s="1"/>
  <c r="K555" i="3"/>
  <c r="L555" i="3" s="1"/>
  <c r="K554" i="3"/>
  <c r="L554" i="3" s="1"/>
  <c r="K553" i="3"/>
  <c r="L553" i="3" s="1"/>
  <c r="K552" i="3"/>
  <c r="L552" i="3" s="1"/>
  <c r="K551" i="3"/>
  <c r="L551" i="3" s="1"/>
  <c r="K550" i="3"/>
  <c r="L550" i="3" s="1"/>
  <c r="K549" i="3"/>
  <c r="L549" i="3" s="1"/>
  <c r="K548" i="3"/>
  <c r="L548" i="3" s="1"/>
  <c r="K547" i="3"/>
  <c r="L547" i="3" s="1"/>
  <c r="K546" i="3"/>
  <c r="L546" i="3" s="1"/>
  <c r="K545" i="3"/>
  <c r="L545" i="3" s="1"/>
  <c r="K544" i="3"/>
  <c r="L544" i="3" s="1"/>
  <c r="K543" i="3"/>
  <c r="L543" i="3" s="1"/>
  <c r="K542" i="3"/>
  <c r="L542" i="3" s="1"/>
  <c r="K541" i="3"/>
  <c r="L541" i="3" s="1"/>
  <c r="K540" i="3"/>
  <c r="L540" i="3" s="1"/>
  <c r="K539" i="3"/>
  <c r="L539" i="3" s="1"/>
  <c r="K538" i="3"/>
  <c r="L538" i="3" s="1"/>
  <c r="K537" i="3"/>
  <c r="L537" i="3" s="1"/>
  <c r="K536" i="3"/>
  <c r="L536" i="3" s="1"/>
  <c r="K535" i="3"/>
  <c r="L535" i="3" s="1"/>
  <c r="K534" i="3"/>
  <c r="L534" i="3" s="1"/>
  <c r="K533" i="3"/>
  <c r="L533" i="3" s="1"/>
  <c r="K532" i="3"/>
  <c r="L532" i="3" s="1"/>
  <c r="K531" i="3"/>
  <c r="L531" i="3" s="1"/>
  <c r="K530" i="3"/>
  <c r="L530" i="3" s="1"/>
  <c r="K529" i="3"/>
  <c r="L529" i="3" s="1"/>
  <c r="K528" i="3"/>
  <c r="L528" i="3" s="1"/>
  <c r="K527" i="3"/>
  <c r="L527" i="3" s="1"/>
  <c r="K526" i="3"/>
  <c r="L526" i="3" s="1"/>
  <c r="K525" i="3"/>
  <c r="L525" i="3" s="1"/>
  <c r="K524" i="3"/>
  <c r="L524" i="3" s="1"/>
  <c r="K523" i="3"/>
  <c r="L523" i="3" s="1"/>
  <c r="K522" i="3"/>
  <c r="L522" i="3" s="1"/>
  <c r="K521" i="3"/>
  <c r="L521" i="3" s="1"/>
  <c r="K520" i="3"/>
  <c r="L520" i="3" s="1"/>
  <c r="K519" i="3"/>
  <c r="L519" i="3" s="1"/>
  <c r="K518" i="3"/>
  <c r="L518" i="3" s="1"/>
  <c r="K517" i="3"/>
  <c r="L517" i="3" s="1"/>
  <c r="K516" i="3"/>
  <c r="L516" i="3" s="1"/>
  <c r="K515" i="3"/>
  <c r="L515" i="3" s="1"/>
  <c r="K514" i="3"/>
  <c r="L514" i="3" s="1"/>
  <c r="K513" i="3"/>
  <c r="L513" i="3" s="1"/>
  <c r="K512" i="3"/>
  <c r="L512" i="3" s="1"/>
  <c r="K511" i="3"/>
  <c r="L511" i="3" s="1"/>
  <c r="K510" i="3"/>
  <c r="L510" i="3" s="1"/>
  <c r="K509" i="3"/>
  <c r="L509" i="3" s="1"/>
  <c r="K508" i="3"/>
  <c r="L508" i="3" s="1"/>
  <c r="K507" i="3"/>
  <c r="L507" i="3" s="1"/>
  <c r="K506" i="3"/>
  <c r="L506" i="3" s="1"/>
  <c r="K505" i="3"/>
  <c r="L505" i="3" s="1"/>
  <c r="K504" i="3"/>
  <c r="L504" i="3" s="1"/>
  <c r="K503" i="3"/>
  <c r="L503" i="3" s="1"/>
  <c r="K502" i="3"/>
  <c r="L502" i="3" s="1"/>
  <c r="K501" i="3"/>
  <c r="L501" i="3" s="1"/>
  <c r="K500" i="3"/>
  <c r="L500" i="3" s="1"/>
  <c r="K499" i="3"/>
  <c r="L499" i="3" s="1"/>
  <c r="K498" i="3"/>
  <c r="L498" i="3" s="1"/>
  <c r="K497" i="3"/>
  <c r="L497" i="3" s="1"/>
  <c r="K496" i="3"/>
  <c r="L496" i="3" s="1"/>
  <c r="K495" i="3"/>
  <c r="L495" i="3" s="1"/>
  <c r="K494" i="3"/>
  <c r="L494" i="3" s="1"/>
  <c r="K493" i="3"/>
  <c r="L493" i="3" s="1"/>
  <c r="K492" i="3"/>
  <c r="L492" i="3" s="1"/>
  <c r="K491" i="3"/>
  <c r="L491" i="3" s="1"/>
  <c r="K490" i="3"/>
  <c r="L490" i="3" s="1"/>
  <c r="K489" i="3"/>
  <c r="L489" i="3" s="1"/>
  <c r="K488" i="3"/>
  <c r="L488" i="3" s="1"/>
  <c r="K487" i="3"/>
  <c r="L487" i="3" s="1"/>
  <c r="K486" i="3"/>
  <c r="L486" i="3" s="1"/>
  <c r="K485" i="3"/>
  <c r="L485" i="3" s="1"/>
  <c r="K484" i="3"/>
  <c r="L484" i="3" s="1"/>
  <c r="K483" i="3"/>
  <c r="L483" i="3" s="1"/>
  <c r="K482" i="3"/>
  <c r="L482" i="3" s="1"/>
  <c r="K481" i="3"/>
  <c r="L481" i="3" s="1"/>
  <c r="K480" i="3"/>
  <c r="L480" i="3" s="1"/>
  <c r="K479" i="3"/>
  <c r="L479" i="3" s="1"/>
  <c r="K478" i="3"/>
  <c r="L478" i="3" s="1"/>
  <c r="K477" i="3"/>
  <c r="L477" i="3" s="1"/>
  <c r="K476" i="3"/>
  <c r="L476" i="3" s="1"/>
  <c r="K475" i="3"/>
  <c r="L475" i="3" s="1"/>
  <c r="K474" i="3"/>
  <c r="L474" i="3" s="1"/>
  <c r="K473" i="3"/>
  <c r="L473" i="3" s="1"/>
  <c r="K472" i="3"/>
  <c r="L472" i="3" s="1"/>
  <c r="K471" i="3"/>
  <c r="L471" i="3" s="1"/>
  <c r="K470" i="3"/>
  <c r="L470" i="3" s="1"/>
  <c r="K469" i="3"/>
  <c r="L469" i="3" s="1"/>
  <c r="K468" i="3"/>
  <c r="L468" i="3" s="1"/>
  <c r="K467" i="3"/>
  <c r="L467" i="3" s="1"/>
  <c r="K466" i="3"/>
  <c r="L466" i="3" s="1"/>
  <c r="K465" i="3"/>
  <c r="L465" i="3" s="1"/>
  <c r="K464" i="3"/>
  <c r="L464" i="3" s="1"/>
  <c r="K463" i="3"/>
  <c r="L463" i="3" s="1"/>
  <c r="K462" i="3"/>
  <c r="L462" i="3" s="1"/>
  <c r="K461" i="3"/>
  <c r="L461" i="3" s="1"/>
  <c r="K460" i="3"/>
  <c r="L460" i="3" s="1"/>
  <c r="K459" i="3"/>
  <c r="L459" i="3" s="1"/>
  <c r="K458" i="3"/>
  <c r="L458" i="3" s="1"/>
  <c r="K457" i="3"/>
  <c r="L457" i="3" s="1"/>
  <c r="K456" i="3"/>
  <c r="L456" i="3" s="1"/>
  <c r="K455" i="3"/>
  <c r="L455" i="3" s="1"/>
  <c r="K454" i="3"/>
  <c r="L454" i="3" s="1"/>
  <c r="K453" i="3"/>
  <c r="L453" i="3" s="1"/>
  <c r="K452" i="3"/>
  <c r="L452" i="3" s="1"/>
  <c r="K451" i="3"/>
  <c r="L451" i="3" s="1"/>
  <c r="K450" i="3"/>
  <c r="L450" i="3" s="1"/>
  <c r="K449" i="3"/>
  <c r="L449" i="3" s="1"/>
  <c r="K448" i="3"/>
  <c r="L448" i="3" s="1"/>
  <c r="K447" i="3"/>
  <c r="L447" i="3" s="1"/>
  <c r="K446" i="3"/>
  <c r="L446" i="3" s="1"/>
  <c r="K445" i="3"/>
  <c r="L445" i="3" s="1"/>
  <c r="K444" i="3"/>
  <c r="L444" i="3" s="1"/>
  <c r="K443" i="3"/>
  <c r="L443" i="3" s="1"/>
  <c r="K442" i="3"/>
  <c r="L442" i="3" s="1"/>
  <c r="K441" i="3"/>
  <c r="L441" i="3" s="1"/>
  <c r="K440" i="3"/>
  <c r="L440" i="3" s="1"/>
  <c r="K439" i="3"/>
  <c r="L439" i="3" s="1"/>
  <c r="K438" i="3"/>
  <c r="L438" i="3" s="1"/>
  <c r="K437" i="3"/>
  <c r="L437" i="3" s="1"/>
  <c r="K436" i="3"/>
  <c r="L436" i="3" s="1"/>
  <c r="K435" i="3"/>
  <c r="L435" i="3" s="1"/>
  <c r="K434" i="3"/>
  <c r="L434" i="3" s="1"/>
  <c r="K433" i="3"/>
  <c r="L433" i="3" s="1"/>
  <c r="K432" i="3"/>
  <c r="L432" i="3" s="1"/>
  <c r="K431" i="3"/>
  <c r="L431" i="3" s="1"/>
  <c r="K430" i="3"/>
  <c r="L430" i="3" s="1"/>
  <c r="K429" i="3"/>
  <c r="L429" i="3" s="1"/>
  <c r="K428" i="3"/>
  <c r="L428" i="3" s="1"/>
  <c r="K427" i="3"/>
  <c r="L427" i="3" s="1"/>
  <c r="K426" i="3"/>
  <c r="L426" i="3" s="1"/>
  <c r="K425" i="3"/>
  <c r="L425" i="3" s="1"/>
  <c r="K424" i="3"/>
  <c r="L424" i="3" s="1"/>
  <c r="K423" i="3"/>
  <c r="L423" i="3" s="1"/>
  <c r="K422" i="3"/>
  <c r="L422" i="3" s="1"/>
  <c r="K421" i="3"/>
  <c r="L421" i="3" s="1"/>
  <c r="K420" i="3"/>
  <c r="L420" i="3" s="1"/>
  <c r="K419" i="3"/>
  <c r="L419" i="3" s="1"/>
  <c r="K418" i="3"/>
  <c r="L418" i="3" s="1"/>
  <c r="K417" i="3"/>
  <c r="L417" i="3" s="1"/>
  <c r="K416" i="3"/>
  <c r="L416" i="3" s="1"/>
  <c r="K415" i="3"/>
  <c r="L415" i="3" s="1"/>
  <c r="K414" i="3"/>
  <c r="L414" i="3" s="1"/>
  <c r="K413" i="3"/>
  <c r="L413" i="3" s="1"/>
  <c r="K412" i="3"/>
  <c r="L412" i="3" s="1"/>
  <c r="K411" i="3"/>
  <c r="L411" i="3" s="1"/>
  <c r="K410" i="3"/>
  <c r="L410" i="3" s="1"/>
  <c r="K409" i="3"/>
  <c r="L409" i="3" s="1"/>
  <c r="K408" i="3"/>
  <c r="L408" i="3" s="1"/>
  <c r="K407" i="3"/>
  <c r="L407" i="3" s="1"/>
  <c r="K406" i="3"/>
  <c r="L406" i="3" s="1"/>
  <c r="K405" i="3"/>
  <c r="L405" i="3" s="1"/>
  <c r="K404" i="3"/>
  <c r="L404" i="3" s="1"/>
  <c r="K403" i="3"/>
  <c r="L403" i="3" s="1"/>
  <c r="K402" i="3"/>
  <c r="L402" i="3" s="1"/>
  <c r="K401" i="3"/>
  <c r="L401" i="3" s="1"/>
  <c r="K400" i="3"/>
  <c r="L400" i="3" s="1"/>
  <c r="K399" i="3"/>
  <c r="L399" i="3" s="1"/>
  <c r="K398" i="3"/>
  <c r="L398" i="3" s="1"/>
  <c r="K397" i="3"/>
  <c r="L397" i="3" s="1"/>
  <c r="K396" i="3"/>
  <c r="L396" i="3" s="1"/>
  <c r="K395" i="3"/>
  <c r="L395" i="3" s="1"/>
  <c r="K394" i="3"/>
  <c r="L394" i="3" s="1"/>
  <c r="K393" i="3"/>
  <c r="L393" i="3" s="1"/>
  <c r="K392" i="3"/>
  <c r="L392" i="3" s="1"/>
  <c r="K391" i="3"/>
  <c r="L391" i="3" s="1"/>
  <c r="K390" i="3"/>
  <c r="L390" i="3" s="1"/>
  <c r="K389" i="3"/>
  <c r="L389" i="3" s="1"/>
  <c r="K388" i="3"/>
  <c r="L388" i="3" s="1"/>
  <c r="K387" i="3"/>
  <c r="L387" i="3" s="1"/>
  <c r="K386" i="3"/>
  <c r="L386" i="3" s="1"/>
  <c r="K385" i="3"/>
  <c r="L385" i="3" s="1"/>
  <c r="K384" i="3"/>
  <c r="L384" i="3" s="1"/>
  <c r="K383" i="3"/>
  <c r="L383" i="3" s="1"/>
  <c r="K382" i="3"/>
  <c r="L382" i="3" s="1"/>
  <c r="K381" i="3"/>
  <c r="L381" i="3" s="1"/>
  <c r="K380" i="3"/>
  <c r="L380" i="3" s="1"/>
  <c r="K379" i="3"/>
  <c r="L379" i="3" s="1"/>
  <c r="K378" i="3"/>
  <c r="L378" i="3" s="1"/>
  <c r="K377" i="3"/>
  <c r="L377" i="3" s="1"/>
  <c r="K376" i="3"/>
  <c r="L376" i="3" s="1"/>
  <c r="K375" i="3"/>
  <c r="L375" i="3" s="1"/>
  <c r="K374" i="3"/>
  <c r="L374" i="3" s="1"/>
  <c r="K373" i="3"/>
  <c r="L373" i="3" s="1"/>
  <c r="K372" i="3"/>
  <c r="L372" i="3" s="1"/>
  <c r="K371" i="3"/>
  <c r="L371" i="3" s="1"/>
  <c r="K370" i="3"/>
  <c r="L370" i="3" s="1"/>
  <c r="K369" i="3"/>
  <c r="L369" i="3" s="1"/>
  <c r="K368" i="3"/>
  <c r="L368" i="3" s="1"/>
  <c r="K367" i="3"/>
  <c r="L367" i="3" s="1"/>
  <c r="K366" i="3"/>
  <c r="L366" i="3" s="1"/>
  <c r="K365" i="3"/>
  <c r="L365" i="3" s="1"/>
  <c r="K364" i="3"/>
  <c r="L364" i="3" s="1"/>
  <c r="K363" i="3"/>
  <c r="L363" i="3" s="1"/>
  <c r="K362" i="3"/>
  <c r="L362" i="3" s="1"/>
  <c r="K361" i="3"/>
  <c r="L361" i="3" s="1"/>
  <c r="K360" i="3"/>
  <c r="L360" i="3" s="1"/>
  <c r="K359" i="3"/>
  <c r="L359" i="3" s="1"/>
  <c r="K358" i="3"/>
  <c r="L358" i="3" s="1"/>
  <c r="K357" i="3"/>
  <c r="L357" i="3" s="1"/>
  <c r="K356" i="3"/>
  <c r="L356" i="3" s="1"/>
  <c r="K355" i="3"/>
  <c r="L355" i="3" s="1"/>
  <c r="K354" i="3"/>
  <c r="L354" i="3" s="1"/>
  <c r="K353" i="3"/>
  <c r="L353" i="3" s="1"/>
  <c r="K352" i="3"/>
  <c r="L352" i="3" s="1"/>
  <c r="K351" i="3"/>
  <c r="L351" i="3" s="1"/>
  <c r="K350" i="3"/>
  <c r="L350" i="3" s="1"/>
  <c r="K349" i="3"/>
  <c r="L349" i="3" s="1"/>
  <c r="K348" i="3"/>
  <c r="L348" i="3" s="1"/>
  <c r="K347" i="3"/>
  <c r="L347" i="3" s="1"/>
  <c r="K346" i="3"/>
  <c r="L346" i="3" s="1"/>
  <c r="K345" i="3"/>
  <c r="L345" i="3" s="1"/>
  <c r="K344" i="3"/>
  <c r="L344" i="3" s="1"/>
  <c r="K343" i="3"/>
  <c r="L343" i="3" s="1"/>
  <c r="K342" i="3"/>
  <c r="L342" i="3" s="1"/>
  <c r="K341" i="3"/>
  <c r="L341" i="3" s="1"/>
  <c r="K340" i="3"/>
  <c r="L340" i="3" s="1"/>
  <c r="K339" i="3"/>
  <c r="L339" i="3" s="1"/>
  <c r="K338" i="3"/>
  <c r="L338" i="3" s="1"/>
  <c r="K337" i="3"/>
  <c r="L337" i="3" s="1"/>
  <c r="K336" i="3"/>
  <c r="L336" i="3" s="1"/>
  <c r="K335" i="3"/>
  <c r="L335" i="3" s="1"/>
  <c r="K334" i="3"/>
  <c r="L334" i="3" s="1"/>
  <c r="K333" i="3"/>
  <c r="L333" i="3" s="1"/>
  <c r="K332" i="3"/>
  <c r="L332" i="3" s="1"/>
  <c r="K331" i="3"/>
  <c r="L331" i="3" s="1"/>
  <c r="K330" i="3"/>
  <c r="L330" i="3" s="1"/>
  <c r="K329" i="3"/>
  <c r="L329" i="3" s="1"/>
  <c r="K328" i="3"/>
  <c r="L328" i="3" s="1"/>
  <c r="K327" i="3"/>
  <c r="L327" i="3" s="1"/>
  <c r="K326" i="3"/>
  <c r="L326" i="3" s="1"/>
  <c r="K325" i="3"/>
  <c r="L325" i="3" s="1"/>
  <c r="K324" i="3"/>
  <c r="L324" i="3" s="1"/>
  <c r="K323" i="3"/>
  <c r="L323" i="3" s="1"/>
  <c r="K322" i="3"/>
  <c r="L322" i="3" s="1"/>
  <c r="K321" i="3"/>
  <c r="L321" i="3" s="1"/>
  <c r="K320" i="3"/>
  <c r="L320" i="3" s="1"/>
  <c r="K319" i="3"/>
  <c r="L319" i="3" s="1"/>
  <c r="K318" i="3"/>
  <c r="L318" i="3" s="1"/>
  <c r="K317" i="3"/>
  <c r="L317" i="3" s="1"/>
  <c r="K316" i="3"/>
  <c r="L316" i="3" s="1"/>
  <c r="K315" i="3"/>
  <c r="L315" i="3" s="1"/>
  <c r="K314" i="3"/>
  <c r="L314" i="3" s="1"/>
  <c r="K313" i="3"/>
  <c r="L313" i="3" s="1"/>
  <c r="K312" i="3"/>
  <c r="L312" i="3" s="1"/>
  <c r="K311" i="3"/>
  <c r="L311" i="3" s="1"/>
  <c r="K310" i="3"/>
  <c r="L310" i="3" s="1"/>
  <c r="K309" i="3"/>
  <c r="L309" i="3" s="1"/>
  <c r="K308" i="3"/>
  <c r="L308" i="3" s="1"/>
  <c r="K307" i="3"/>
  <c r="L307" i="3" s="1"/>
  <c r="K306" i="3"/>
  <c r="L306" i="3" s="1"/>
  <c r="K305" i="3"/>
  <c r="L305" i="3" s="1"/>
  <c r="K304" i="3"/>
  <c r="L304" i="3" s="1"/>
  <c r="K303" i="3"/>
  <c r="L303" i="3" s="1"/>
  <c r="K302" i="3"/>
  <c r="L302" i="3" s="1"/>
  <c r="K301" i="3"/>
  <c r="L301" i="3" s="1"/>
  <c r="K300" i="3"/>
  <c r="L300" i="3" s="1"/>
  <c r="K299" i="3"/>
  <c r="L299" i="3" s="1"/>
  <c r="K298" i="3"/>
  <c r="L298" i="3" s="1"/>
  <c r="K297" i="3"/>
  <c r="L297" i="3" s="1"/>
  <c r="K296" i="3"/>
  <c r="L296" i="3" s="1"/>
  <c r="K295" i="3"/>
  <c r="L295" i="3" s="1"/>
  <c r="K294" i="3"/>
  <c r="L294" i="3" s="1"/>
  <c r="K293" i="3"/>
  <c r="L293" i="3" s="1"/>
  <c r="K292" i="3"/>
  <c r="L292" i="3" s="1"/>
  <c r="K291" i="3"/>
  <c r="L291" i="3" s="1"/>
  <c r="K290" i="3"/>
  <c r="L290" i="3" s="1"/>
  <c r="K289" i="3"/>
  <c r="L289" i="3" s="1"/>
  <c r="K288" i="3"/>
  <c r="L288" i="3" s="1"/>
  <c r="K287" i="3"/>
  <c r="L287" i="3" s="1"/>
  <c r="K286" i="3"/>
  <c r="L286" i="3" s="1"/>
  <c r="K285" i="3"/>
  <c r="L285" i="3" s="1"/>
  <c r="K284" i="3"/>
  <c r="L284" i="3" s="1"/>
  <c r="K283" i="3"/>
  <c r="L283" i="3" s="1"/>
  <c r="K282" i="3"/>
  <c r="L282" i="3" s="1"/>
  <c r="K281" i="3"/>
  <c r="L281" i="3" s="1"/>
  <c r="K280" i="3"/>
  <c r="L280" i="3" s="1"/>
  <c r="K279" i="3"/>
  <c r="L279" i="3" s="1"/>
  <c r="K278" i="3"/>
  <c r="L278" i="3" s="1"/>
  <c r="K277" i="3"/>
  <c r="L277" i="3" s="1"/>
  <c r="K276" i="3"/>
  <c r="L276" i="3" s="1"/>
  <c r="K275" i="3"/>
  <c r="L275" i="3" s="1"/>
  <c r="K274" i="3"/>
  <c r="L274" i="3" s="1"/>
  <c r="K273" i="3"/>
  <c r="L273" i="3" s="1"/>
  <c r="K272" i="3"/>
  <c r="L272" i="3" s="1"/>
  <c r="K271" i="3"/>
  <c r="L271" i="3" s="1"/>
  <c r="K270" i="3"/>
  <c r="L270" i="3" s="1"/>
  <c r="K269" i="3"/>
  <c r="L269" i="3" s="1"/>
  <c r="K268" i="3"/>
  <c r="L268" i="3" s="1"/>
  <c r="K267" i="3"/>
  <c r="L267" i="3" s="1"/>
  <c r="K266" i="3"/>
  <c r="L266" i="3" s="1"/>
  <c r="K265" i="3"/>
  <c r="L265" i="3" s="1"/>
  <c r="K264" i="3"/>
  <c r="L264" i="3" s="1"/>
  <c r="K263" i="3"/>
  <c r="L263" i="3" s="1"/>
  <c r="K262" i="3"/>
  <c r="L262" i="3" s="1"/>
  <c r="K261" i="3"/>
  <c r="L261" i="3" s="1"/>
  <c r="K260" i="3"/>
  <c r="L260" i="3" s="1"/>
  <c r="K259" i="3"/>
  <c r="L259" i="3" s="1"/>
  <c r="K258" i="3"/>
  <c r="L258" i="3" s="1"/>
  <c r="K257" i="3"/>
  <c r="L257" i="3" s="1"/>
  <c r="K256" i="3"/>
  <c r="L256" i="3" s="1"/>
  <c r="K255" i="3"/>
  <c r="L255" i="3" s="1"/>
  <c r="K254" i="3"/>
  <c r="L254" i="3" s="1"/>
  <c r="K253" i="3"/>
  <c r="L253" i="3" s="1"/>
  <c r="K252" i="3"/>
  <c r="L252" i="3" s="1"/>
  <c r="K251" i="3"/>
  <c r="L251" i="3" s="1"/>
  <c r="K250" i="3"/>
  <c r="L250" i="3" s="1"/>
  <c r="K249" i="3"/>
  <c r="L249" i="3" s="1"/>
  <c r="K248" i="3"/>
  <c r="L248" i="3" s="1"/>
  <c r="K247" i="3"/>
  <c r="L247" i="3" s="1"/>
  <c r="K246" i="3"/>
  <c r="L246" i="3" s="1"/>
  <c r="K245" i="3"/>
  <c r="L245" i="3" s="1"/>
  <c r="K244" i="3"/>
  <c r="L244" i="3" s="1"/>
  <c r="K243" i="3"/>
  <c r="L243" i="3" s="1"/>
  <c r="K242" i="3"/>
  <c r="L242" i="3" s="1"/>
  <c r="K241" i="3"/>
  <c r="L241" i="3" s="1"/>
  <c r="K240" i="3"/>
  <c r="L240" i="3" s="1"/>
  <c r="K239" i="3"/>
  <c r="L239" i="3" s="1"/>
  <c r="K238" i="3"/>
  <c r="L238" i="3" s="1"/>
  <c r="K237" i="3"/>
  <c r="L237" i="3" s="1"/>
  <c r="K236" i="3"/>
  <c r="L236" i="3" s="1"/>
  <c r="K235" i="3"/>
  <c r="L235" i="3" s="1"/>
  <c r="K234" i="3"/>
  <c r="L234" i="3" s="1"/>
  <c r="K233" i="3"/>
  <c r="L233" i="3" s="1"/>
  <c r="K232" i="3"/>
  <c r="L232" i="3" s="1"/>
  <c r="K231" i="3"/>
  <c r="L231" i="3" s="1"/>
  <c r="K230" i="3"/>
  <c r="L230" i="3" s="1"/>
  <c r="K229" i="3"/>
  <c r="L229" i="3" s="1"/>
  <c r="K228" i="3"/>
  <c r="L228" i="3" s="1"/>
  <c r="K227" i="3"/>
  <c r="L227" i="3" s="1"/>
  <c r="K226" i="3"/>
  <c r="L226" i="3" s="1"/>
  <c r="K225" i="3"/>
  <c r="L225" i="3" s="1"/>
  <c r="K224" i="3"/>
  <c r="L224" i="3" s="1"/>
  <c r="K223" i="3"/>
  <c r="L223" i="3" s="1"/>
  <c r="K222" i="3"/>
  <c r="L222" i="3" s="1"/>
  <c r="K221" i="3"/>
  <c r="L221" i="3" s="1"/>
  <c r="K220" i="3"/>
  <c r="L220" i="3" s="1"/>
  <c r="K219" i="3"/>
  <c r="L219" i="3" s="1"/>
  <c r="K218" i="3"/>
  <c r="L218" i="3" s="1"/>
  <c r="K217" i="3"/>
  <c r="L217" i="3" s="1"/>
  <c r="K216" i="3"/>
  <c r="L216" i="3" s="1"/>
  <c r="K215" i="3"/>
  <c r="L215" i="3" s="1"/>
  <c r="K214" i="3"/>
  <c r="L214" i="3" s="1"/>
  <c r="K213" i="3"/>
  <c r="L213" i="3" s="1"/>
  <c r="K212" i="3"/>
  <c r="L212" i="3" s="1"/>
  <c r="K211" i="3"/>
  <c r="L211" i="3" s="1"/>
  <c r="K210" i="3"/>
  <c r="L210" i="3" s="1"/>
  <c r="K209" i="3"/>
  <c r="L209" i="3" s="1"/>
  <c r="K208" i="3"/>
  <c r="L208" i="3" s="1"/>
  <c r="K207" i="3"/>
  <c r="L207" i="3" s="1"/>
  <c r="K206" i="3"/>
  <c r="L206" i="3" s="1"/>
  <c r="K205" i="3"/>
  <c r="L205" i="3" s="1"/>
  <c r="K204" i="3"/>
  <c r="L204" i="3" s="1"/>
  <c r="K203" i="3"/>
  <c r="L203" i="3" s="1"/>
  <c r="K202" i="3"/>
  <c r="L202" i="3" s="1"/>
  <c r="K201" i="3"/>
  <c r="L201" i="3" s="1"/>
  <c r="K200" i="3"/>
  <c r="L200" i="3" s="1"/>
  <c r="K199" i="3"/>
  <c r="L199" i="3" s="1"/>
  <c r="K198" i="3"/>
  <c r="L198" i="3" s="1"/>
  <c r="K197" i="3"/>
  <c r="L197" i="3" s="1"/>
  <c r="K196" i="3"/>
  <c r="L196" i="3" s="1"/>
  <c r="K195" i="3"/>
  <c r="L195" i="3" s="1"/>
  <c r="K194" i="3"/>
  <c r="L194" i="3" s="1"/>
  <c r="K193" i="3"/>
  <c r="L193" i="3" s="1"/>
  <c r="K192" i="3"/>
  <c r="L192" i="3" s="1"/>
  <c r="K191" i="3"/>
  <c r="L191" i="3" s="1"/>
  <c r="K190" i="3"/>
  <c r="L190" i="3" s="1"/>
  <c r="K189" i="3"/>
  <c r="L189" i="3" s="1"/>
  <c r="K188" i="3"/>
  <c r="L188" i="3" s="1"/>
  <c r="K187" i="3"/>
  <c r="L187" i="3" s="1"/>
  <c r="K186" i="3"/>
  <c r="L186" i="3" s="1"/>
  <c r="K185" i="3"/>
  <c r="L185" i="3" s="1"/>
  <c r="K184" i="3"/>
  <c r="L184" i="3" s="1"/>
  <c r="K183" i="3"/>
  <c r="L183" i="3" s="1"/>
  <c r="K182" i="3"/>
  <c r="L182" i="3" s="1"/>
  <c r="K181" i="3"/>
  <c r="L181" i="3" s="1"/>
  <c r="K180" i="3"/>
  <c r="L180" i="3" s="1"/>
  <c r="K179" i="3"/>
  <c r="L179" i="3" s="1"/>
  <c r="K178" i="3"/>
  <c r="L178" i="3" s="1"/>
  <c r="K177" i="3"/>
  <c r="L177" i="3" s="1"/>
  <c r="K176" i="3"/>
  <c r="L176" i="3" s="1"/>
  <c r="K175" i="3"/>
  <c r="L175" i="3" s="1"/>
  <c r="K174" i="3"/>
  <c r="L174" i="3" s="1"/>
  <c r="K173" i="3"/>
  <c r="L173" i="3" s="1"/>
  <c r="K172" i="3"/>
  <c r="L172" i="3" s="1"/>
  <c r="K171" i="3"/>
  <c r="L171" i="3" s="1"/>
  <c r="K170" i="3"/>
  <c r="L170" i="3" s="1"/>
  <c r="K169" i="3"/>
  <c r="L169" i="3" s="1"/>
  <c r="K168" i="3"/>
  <c r="L168" i="3" s="1"/>
  <c r="K167" i="3"/>
  <c r="L167" i="3" s="1"/>
  <c r="K166" i="3"/>
  <c r="L166" i="3" s="1"/>
  <c r="K165" i="3"/>
  <c r="L165" i="3" s="1"/>
  <c r="K164" i="3"/>
  <c r="L164" i="3" s="1"/>
  <c r="K163" i="3"/>
  <c r="L163" i="3" s="1"/>
  <c r="K162" i="3"/>
  <c r="L162" i="3" s="1"/>
  <c r="K161" i="3"/>
  <c r="L161" i="3" s="1"/>
  <c r="K160" i="3"/>
  <c r="L160" i="3" s="1"/>
  <c r="K159" i="3"/>
  <c r="L159" i="3" s="1"/>
  <c r="K158" i="3"/>
  <c r="L158" i="3" s="1"/>
  <c r="K157" i="3"/>
  <c r="L157" i="3" s="1"/>
  <c r="K156" i="3"/>
  <c r="L156" i="3" s="1"/>
  <c r="K155" i="3"/>
  <c r="L155" i="3" s="1"/>
  <c r="K154" i="3"/>
  <c r="L154" i="3" s="1"/>
  <c r="K153" i="3"/>
  <c r="L153" i="3" s="1"/>
  <c r="K152" i="3"/>
  <c r="L152" i="3" s="1"/>
  <c r="K151" i="3"/>
  <c r="L151" i="3" s="1"/>
  <c r="K150" i="3"/>
  <c r="L150" i="3" s="1"/>
  <c r="K149" i="3"/>
  <c r="L149" i="3" s="1"/>
  <c r="K148" i="3"/>
  <c r="L148" i="3" s="1"/>
  <c r="K147" i="3"/>
  <c r="L147" i="3" s="1"/>
  <c r="K146" i="3"/>
  <c r="L146" i="3" s="1"/>
  <c r="K145" i="3"/>
  <c r="L145" i="3" s="1"/>
  <c r="K144" i="3"/>
  <c r="L144" i="3" s="1"/>
  <c r="K143" i="3"/>
  <c r="L143" i="3" s="1"/>
  <c r="K142" i="3"/>
  <c r="L142" i="3" s="1"/>
  <c r="K141" i="3"/>
  <c r="L141" i="3" s="1"/>
  <c r="K140" i="3"/>
  <c r="L140" i="3" s="1"/>
  <c r="K139" i="3"/>
  <c r="L139" i="3" s="1"/>
  <c r="K138" i="3"/>
  <c r="L138" i="3" s="1"/>
  <c r="K137" i="3"/>
  <c r="L137" i="3" s="1"/>
  <c r="K136" i="3"/>
  <c r="L136" i="3" s="1"/>
  <c r="K135" i="3"/>
  <c r="L135" i="3" s="1"/>
  <c r="K134" i="3"/>
  <c r="L134" i="3" s="1"/>
  <c r="K133" i="3"/>
  <c r="L133" i="3" s="1"/>
  <c r="K132" i="3"/>
  <c r="L132" i="3" s="1"/>
  <c r="K131" i="3"/>
  <c r="L131" i="3" s="1"/>
  <c r="K130" i="3"/>
  <c r="L130" i="3" s="1"/>
  <c r="K129" i="3"/>
  <c r="L129" i="3" s="1"/>
  <c r="K128" i="3"/>
  <c r="L128" i="3" s="1"/>
  <c r="K127" i="3"/>
  <c r="L127" i="3" s="1"/>
  <c r="K126" i="3"/>
  <c r="L126" i="3" s="1"/>
  <c r="K125" i="3"/>
  <c r="L125" i="3" s="1"/>
  <c r="K124" i="3"/>
  <c r="L124" i="3" s="1"/>
  <c r="K123" i="3"/>
  <c r="L123" i="3" s="1"/>
  <c r="K122" i="3"/>
  <c r="L122" i="3" s="1"/>
  <c r="K121" i="3"/>
  <c r="L121" i="3" s="1"/>
  <c r="K120" i="3"/>
  <c r="L120" i="3" s="1"/>
  <c r="K119" i="3"/>
  <c r="L119" i="3" s="1"/>
  <c r="K118" i="3"/>
  <c r="L118" i="3" s="1"/>
  <c r="K117" i="3"/>
  <c r="L117" i="3" s="1"/>
  <c r="K116" i="3"/>
  <c r="L116" i="3" s="1"/>
  <c r="K115" i="3"/>
  <c r="L115" i="3" s="1"/>
  <c r="K114" i="3"/>
  <c r="L114" i="3" s="1"/>
  <c r="K113" i="3"/>
  <c r="L113" i="3" s="1"/>
  <c r="K112" i="3"/>
  <c r="L112" i="3" s="1"/>
  <c r="K111" i="3"/>
  <c r="L111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2" i="3"/>
  <c r="L102" i="3" s="1"/>
  <c r="K101" i="3"/>
  <c r="L101" i="3" s="1"/>
  <c r="K100" i="3"/>
  <c r="L100" i="3" s="1"/>
  <c r="K99" i="3"/>
  <c r="L99" i="3" s="1"/>
  <c r="K98" i="3"/>
  <c r="L98" i="3" s="1"/>
  <c r="K97" i="3"/>
  <c r="L97" i="3" s="1"/>
  <c r="K96" i="3"/>
  <c r="L96" i="3" s="1"/>
  <c r="K95" i="3"/>
  <c r="L95" i="3" s="1"/>
  <c r="K94" i="3"/>
  <c r="L94" i="3" s="1"/>
  <c r="K93" i="3"/>
  <c r="L93" i="3" s="1"/>
  <c r="K92" i="3"/>
  <c r="L92" i="3" s="1"/>
  <c r="K91" i="3"/>
  <c r="L91" i="3" s="1"/>
  <c r="K90" i="3"/>
  <c r="L90" i="3" s="1"/>
  <c r="K89" i="3"/>
  <c r="L89" i="3" s="1"/>
  <c r="K88" i="3"/>
  <c r="L88" i="3" s="1"/>
  <c r="K87" i="3"/>
  <c r="L87" i="3" s="1"/>
  <c r="K86" i="3"/>
  <c r="L86" i="3" s="1"/>
  <c r="K85" i="3"/>
  <c r="L85" i="3" s="1"/>
  <c r="K84" i="3"/>
  <c r="L84" i="3" s="1"/>
  <c r="K83" i="3"/>
  <c r="L83" i="3" s="1"/>
  <c r="K82" i="3"/>
  <c r="L82" i="3" s="1"/>
  <c r="K81" i="3"/>
  <c r="L81" i="3" s="1"/>
  <c r="K80" i="3"/>
  <c r="L80" i="3" s="1"/>
  <c r="K79" i="3"/>
  <c r="L79" i="3" s="1"/>
  <c r="K78" i="3"/>
  <c r="L78" i="3" s="1"/>
  <c r="K77" i="3"/>
  <c r="L77" i="3" s="1"/>
  <c r="K76" i="3"/>
  <c r="L76" i="3" s="1"/>
  <c r="K75" i="3"/>
  <c r="L75" i="3" s="1"/>
  <c r="K74" i="3"/>
  <c r="L74" i="3" s="1"/>
  <c r="K73" i="3"/>
  <c r="L73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L59" i="3" s="1"/>
  <c r="K58" i="3"/>
  <c r="L58" i="3" s="1"/>
  <c r="K57" i="3"/>
  <c r="L57" i="3" s="1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104" i="2" l="1"/>
  <c r="K580" i="3"/>
  <c r="L108" i="2"/>
  <c r="L40" i="2"/>
  <c r="K80" i="2"/>
  <c r="M80" i="2" s="1"/>
  <c r="N80" i="2" s="1"/>
  <c r="L21" i="2"/>
  <c r="M21" i="2" s="1"/>
  <c r="N21" i="2" s="1"/>
  <c r="K53" i="2"/>
  <c r="M53" i="2" s="1"/>
  <c r="N53" i="2" s="1"/>
  <c r="L89" i="2"/>
  <c r="K133" i="2"/>
  <c r="M133" i="2" s="1"/>
  <c r="N133" i="2" s="1"/>
  <c r="L153" i="2"/>
  <c r="L173" i="2"/>
  <c r="M173" i="2" s="1"/>
  <c r="N173" i="2" s="1"/>
  <c r="K185" i="2"/>
  <c r="L25" i="2"/>
  <c r="M25" i="2" s="1"/>
  <c r="N25" i="2" s="1"/>
  <c r="K41" i="2"/>
  <c r="L57" i="2"/>
  <c r="M57" i="2" s="1"/>
  <c r="N57" i="2" s="1"/>
  <c r="K81" i="2"/>
  <c r="K100" i="2"/>
  <c r="M100" i="2" s="1"/>
  <c r="N100" i="2" s="1"/>
  <c r="K109" i="2"/>
  <c r="K141" i="2"/>
  <c r="M141" i="2" s="1"/>
  <c r="N141" i="2" s="1"/>
  <c r="K157" i="2"/>
  <c r="K176" i="2"/>
  <c r="M176" i="2" s="1"/>
  <c r="N176" i="2" s="1"/>
  <c r="K189" i="2"/>
  <c r="L29" i="2"/>
  <c r="M29" i="2" s="1"/>
  <c r="N29" i="2" s="1"/>
  <c r="K49" i="2"/>
  <c r="M49" i="2" s="1"/>
  <c r="N49" i="2" s="1"/>
  <c r="L65" i="2"/>
  <c r="M65" i="2" s="1"/>
  <c r="N65" i="2" s="1"/>
  <c r="K85" i="2"/>
  <c r="M85" i="2" s="1"/>
  <c r="N85" i="2" s="1"/>
  <c r="K117" i="2"/>
  <c r="M117" i="2" s="1"/>
  <c r="N117" i="2" s="1"/>
  <c r="K161" i="2"/>
  <c r="K177" i="2"/>
  <c r="L37" i="2"/>
  <c r="M37" i="2" s="1"/>
  <c r="N37" i="2" s="1"/>
  <c r="K76" i="2"/>
  <c r="M76" i="2" s="1"/>
  <c r="N76" i="2" s="1"/>
  <c r="K105" i="2"/>
  <c r="L121" i="2"/>
  <c r="M121" i="2" s="1"/>
  <c r="N121" i="2" s="1"/>
  <c r="K148" i="2"/>
  <c r="K165" i="2"/>
  <c r="M165" i="2" s="1"/>
  <c r="N165" i="2" s="1"/>
  <c r="K184" i="2"/>
  <c r="M184" i="2" s="1"/>
  <c r="N184" i="2" s="1"/>
  <c r="M104" i="2"/>
  <c r="N104" i="2" s="1"/>
  <c r="M108" i="2"/>
  <c r="N108" i="2" s="1"/>
  <c r="M89" i="2"/>
  <c r="N89" i="2" s="1"/>
  <c r="M105" i="2"/>
  <c r="N105" i="2" s="1"/>
  <c r="M109" i="2"/>
  <c r="N109" i="2" s="1"/>
  <c r="K68" i="2"/>
  <c r="M68" i="2" s="1"/>
  <c r="N68" i="2" s="1"/>
  <c r="K112" i="2"/>
  <c r="M112" i="2" s="1"/>
  <c r="N112" i="2" s="1"/>
  <c r="L128" i="2"/>
  <c r="M128" i="2" s="1"/>
  <c r="N128" i="2" s="1"/>
  <c r="K168" i="2"/>
  <c r="M168" i="2" s="1"/>
  <c r="N168" i="2" s="1"/>
  <c r="M189" i="2"/>
  <c r="N189" i="2" s="1"/>
  <c r="L33" i="2"/>
  <c r="M33" i="2" s="1"/>
  <c r="N33" i="2" s="1"/>
  <c r="L48" i="2"/>
  <c r="M48" i="2" s="1"/>
  <c r="N48" i="2" s="1"/>
  <c r="K73" i="2"/>
  <c r="M73" i="2" s="1"/>
  <c r="N73" i="2" s="1"/>
  <c r="L84" i="2"/>
  <c r="M84" i="2" s="1"/>
  <c r="N84" i="2" s="1"/>
  <c r="K93" i="2"/>
  <c r="M93" i="2" s="1"/>
  <c r="N93" i="2" s="1"/>
  <c r="K113" i="2"/>
  <c r="M113" i="2" s="1"/>
  <c r="N113" i="2" s="1"/>
  <c r="K129" i="2"/>
  <c r="L145" i="2"/>
  <c r="M145" i="2" s="1"/>
  <c r="N145" i="2" s="1"/>
  <c r="K160" i="2"/>
  <c r="M160" i="2" s="1"/>
  <c r="N160" i="2" s="1"/>
  <c r="K169" i="2"/>
  <c r="M169" i="2" s="1"/>
  <c r="N169" i="2" s="1"/>
  <c r="L181" i="2"/>
  <c r="M181" i="2" s="1"/>
  <c r="N181" i="2" s="1"/>
  <c r="L78" i="2"/>
  <c r="L82" i="2"/>
  <c r="L26" i="2"/>
  <c r="L30" i="2"/>
  <c r="L34" i="2"/>
  <c r="M34" i="2" s="1"/>
  <c r="N34" i="2" s="1"/>
  <c r="M40" i="2"/>
  <c r="N40" i="2" s="1"/>
  <c r="M148" i="2"/>
  <c r="N148" i="2" s="1"/>
  <c r="L24" i="2"/>
  <c r="M24" i="2" s="1"/>
  <c r="N24" i="2" s="1"/>
  <c r="L28" i="2"/>
  <c r="M28" i="2" s="1"/>
  <c r="N28" i="2" s="1"/>
  <c r="L32" i="2"/>
  <c r="L36" i="2"/>
  <c r="M41" i="2"/>
  <c r="N41" i="2" s="1"/>
  <c r="K44" i="2"/>
  <c r="M44" i="2" s="1"/>
  <c r="N44" i="2" s="1"/>
  <c r="K70" i="2"/>
  <c r="M70" i="2" s="1"/>
  <c r="N70" i="2" s="1"/>
  <c r="M81" i="2"/>
  <c r="N81" i="2" s="1"/>
  <c r="K114" i="2"/>
  <c r="M114" i="2" s="1"/>
  <c r="N114" i="2" s="1"/>
  <c r="K124" i="2"/>
  <c r="M129" i="2"/>
  <c r="N129" i="2" s="1"/>
  <c r="K136" i="2"/>
  <c r="M136" i="2" s="1"/>
  <c r="N136" i="2" s="1"/>
  <c r="L142" i="2"/>
  <c r="M142" i="2" s="1"/>
  <c r="N142" i="2" s="1"/>
  <c r="K152" i="2"/>
  <c r="M152" i="2" s="1"/>
  <c r="N152" i="2" s="1"/>
  <c r="M157" i="2"/>
  <c r="N157" i="2" s="1"/>
  <c r="K170" i="2"/>
  <c r="M170" i="2" s="1"/>
  <c r="N170" i="2" s="1"/>
  <c r="K192" i="2"/>
  <c r="M192" i="2" s="1"/>
  <c r="N192" i="2" s="1"/>
  <c r="M153" i="2"/>
  <c r="N153" i="2" s="1"/>
  <c r="L20" i="2"/>
  <c r="M20" i="2" s="1"/>
  <c r="N20" i="2" s="1"/>
  <c r="L45" i="2"/>
  <c r="M45" i="2" s="1"/>
  <c r="N45" i="2" s="1"/>
  <c r="L52" i="2"/>
  <c r="K61" i="2"/>
  <c r="M61" i="2" s="1"/>
  <c r="N61" i="2" s="1"/>
  <c r="K72" i="2"/>
  <c r="M72" i="2" s="1"/>
  <c r="N72" i="2" s="1"/>
  <c r="K77" i="2"/>
  <c r="M77" i="2" s="1"/>
  <c r="N77" i="2" s="1"/>
  <c r="L86" i="2"/>
  <c r="L97" i="2"/>
  <c r="K110" i="2"/>
  <c r="M110" i="2" s="1"/>
  <c r="N110" i="2" s="1"/>
  <c r="L116" i="2"/>
  <c r="K125" i="2"/>
  <c r="M125" i="2" s="1"/>
  <c r="N125" i="2" s="1"/>
  <c r="K140" i="2"/>
  <c r="M140" i="2" s="1"/>
  <c r="N140" i="2" s="1"/>
  <c r="K186" i="2"/>
  <c r="M186" i="2" s="1"/>
  <c r="N186" i="2" s="1"/>
  <c r="K193" i="2"/>
  <c r="M193" i="2" s="1"/>
  <c r="N193" i="2" s="1"/>
  <c r="K42" i="2"/>
  <c r="M42" i="2" s="1"/>
  <c r="N42" i="2" s="1"/>
  <c r="L130" i="2"/>
  <c r="M130" i="2" s="1"/>
  <c r="N130" i="2" s="1"/>
  <c r="K154" i="2"/>
  <c r="M154" i="2" s="1"/>
  <c r="N154" i="2" s="1"/>
  <c r="L51" i="2"/>
  <c r="K51" i="2"/>
  <c r="L75" i="2"/>
  <c r="K75" i="2"/>
  <c r="L79" i="2"/>
  <c r="K79" i="2"/>
  <c r="L83" i="2"/>
  <c r="K83" i="2"/>
  <c r="L107" i="2"/>
  <c r="K107" i="2"/>
  <c r="L111" i="2"/>
  <c r="K111" i="2"/>
  <c r="L115" i="2"/>
  <c r="K115" i="2"/>
  <c r="K119" i="2"/>
  <c r="L119" i="2"/>
  <c r="L127" i="2"/>
  <c r="K127" i="2"/>
  <c r="L131" i="2"/>
  <c r="K131" i="2"/>
  <c r="L139" i="2"/>
  <c r="K139" i="2"/>
  <c r="L143" i="2"/>
  <c r="K143" i="2"/>
  <c r="K151" i="2"/>
  <c r="L151" i="2"/>
  <c r="L155" i="2"/>
  <c r="K155" i="2"/>
  <c r="L163" i="2"/>
  <c r="K163" i="2"/>
  <c r="L171" i="2"/>
  <c r="K171" i="2"/>
  <c r="L179" i="2"/>
  <c r="K179" i="2"/>
  <c r="L187" i="2"/>
  <c r="K187" i="2"/>
  <c r="L195" i="2"/>
  <c r="K195" i="2"/>
  <c r="K23" i="2"/>
  <c r="M23" i="2" s="1"/>
  <c r="N23" i="2" s="1"/>
  <c r="K39" i="2"/>
  <c r="M39" i="2" s="1"/>
  <c r="N39" i="2" s="1"/>
  <c r="K55" i="2"/>
  <c r="M55" i="2" s="1"/>
  <c r="N55" i="2" s="1"/>
  <c r="K59" i="2"/>
  <c r="M59" i="2" s="1"/>
  <c r="N59" i="2" s="1"/>
  <c r="L63" i="2"/>
  <c r="K95" i="2"/>
  <c r="M95" i="2" s="1"/>
  <c r="N95" i="2" s="1"/>
  <c r="L159" i="2"/>
  <c r="M159" i="2" s="1"/>
  <c r="N159" i="2" s="1"/>
  <c r="L175" i="2"/>
  <c r="M175" i="2" s="1"/>
  <c r="N175" i="2" s="1"/>
  <c r="L191" i="2"/>
  <c r="M191" i="2" s="1"/>
  <c r="N191" i="2" s="1"/>
  <c r="K27" i="2"/>
  <c r="M27" i="2" s="1"/>
  <c r="N27" i="2" s="1"/>
  <c r="K87" i="2"/>
  <c r="M87" i="2" s="1"/>
  <c r="N87" i="2" s="1"/>
  <c r="K91" i="2"/>
  <c r="M91" i="2" s="1"/>
  <c r="N91" i="2" s="1"/>
  <c r="L123" i="2"/>
  <c r="L19" i="2"/>
  <c r="K31" i="2"/>
  <c r="M31" i="2" s="1"/>
  <c r="N31" i="2" s="1"/>
  <c r="L43" i="2"/>
  <c r="L103" i="2"/>
  <c r="L135" i="2"/>
  <c r="L167" i="2"/>
  <c r="M167" i="2" s="1"/>
  <c r="N167" i="2" s="1"/>
  <c r="L183" i="2"/>
  <c r="M183" i="2" s="1"/>
  <c r="N183" i="2" s="1"/>
  <c r="L46" i="2"/>
  <c r="K46" i="2"/>
  <c r="K58" i="2"/>
  <c r="L58" i="2"/>
  <c r="L62" i="2"/>
  <c r="K62" i="2"/>
  <c r="K66" i="2"/>
  <c r="L66" i="2"/>
  <c r="K90" i="2"/>
  <c r="L90" i="2"/>
  <c r="L94" i="2"/>
  <c r="K94" i="2"/>
  <c r="K98" i="2"/>
  <c r="L98" i="2"/>
  <c r="L102" i="2"/>
  <c r="K102" i="2"/>
  <c r="K106" i="2"/>
  <c r="L106" i="2"/>
  <c r="L122" i="2"/>
  <c r="K122" i="2"/>
  <c r="K126" i="2"/>
  <c r="L126" i="2"/>
  <c r="L134" i="2"/>
  <c r="K134" i="2"/>
  <c r="L138" i="2"/>
  <c r="K138" i="2"/>
  <c r="L146" i="2"/>
  <c r="K146" i="2"/>
  <c r="L150" i="2"/>
  <c r="K150" i="2"/>
  <c r="L158" i="2"/>
  <c r="K158" i="2"/>
  <c r="L166" i="2"/>
  <c r="K166" i="2"/>
  <c r="L174" i="2"/>
  <c r="K174" i="2"/>
  <c r="L182" i="2"/>
  <c r="K182" i="2"/>
  <c r="L190" i="2"/>
  <c r="K190" i="2"/>
  <c r="L22" i="2"/>
  <c r="M22" i="2" s="1"/>
  <c r="N22" i="2" s="1"/>
  <c r="K35" i="2"/>
  <c r="M35" i="2" s="1"/>
  <c r="N35" i="2" s="1"/>
  <c r="L38" i="2"/>
  <c r="K47" i="2"/>
  <c r="M47" i="2" s="1"/>
  <c r="N47" i="2" s="1"/>
  <c r="L50" i="2"/>
  <c r="L54" i="2"/>
  <c r="M54" i="2" s="1"/>
  <c r="N54" i="2" s="1"/>
  <c r="K67" i="2"/>
  <c r="M67" i="2" s="1"/>
  <c r="N67" i="2" s="1"/>
  <c r="L71" i="2"/>
  <c r="L74" i="2"/>
  <c r="K99" i="2"/>
  <c r="M99" i="2" s="1"/>
  <c r="N99" i="2" s="1"/>
  <c r="L118" i="2"/>
  <c r="K147" i="2"/>
  <c r="M147" i="2" s="1"/>
  <c r="N147" i="2" s="1"/>
  <c r="K162" i="2"/>
  <c r="M162" i="2" s="1"/>
  <c r="N162" i="2" s="1"/>
  <c r="K178" i="2"/>
  <c r="M178" i="2" s="1"/>
  <c r="N178" i="2" s="1"/>
  <c r="K194" i="2"/>
  <c r="M194" i="2" s="1"/>
  <c r="N194" i="2" s="1"/>
  <c r="M124" i="2"/>
  <c r="N124" i="2" s="1"/>
  <c r="K60" i="2"/>
  <c r="M60" i="2" s="1"/>
  <c r="N60" i="2" s="1"/>
  <c r="K64" i="2"/>
  <c r="M64" i="2" s="1"/>
  <c r="N64" i="2" s="1"/>
  <c r="K92" i="2"/>
  <c r="M92" i="2" s="1"/>
  <c r="N92" i="2" s="1"/>
  <c r="K96" i="2"/>
  <c r="M96" i="2" s="1"/>
  <c r="N96" i="2" s="1"/>
  <c r="K120" i="2"/>
  <c r="M120" i="2" s="1"/>
  <c r="N120" i="2" s="1"/>
  <c r="K132" i="2"/>
  <c r="M132" i="2" s="1"/>
  <c r="N132" i="2" s="1"/>
  <c r="M161" i="2"/>
  <c r="N161" i="2" s="1"/>
  <c r="M177" i="2"/>
  <c r="N177" i="2" s="1"/>
  <c r="M185" i="2"/>
  <c r="N185" i="2" s="1"/>
  <c r="K56" i="2"/>
  <c r="M56" i="2" s="1"/>
  <c r="N56" i="2" s="1"/>
  <c r="K69" i="2"/>
  <c r="M69" i="2" s="1"/>
  <c r="N69" i="2" s="1"/>
  <c r="K88" i="2"/>
  <c r="M88" i="2" s="1"/>
  <c r="N88" i="2" s="1"/>
  <c r="K101" i="2"/>
  <c r="M101" i="2" s="1"/>
  <c r="N101" i="2" s="1"/>
  <c r="L137" i="2"/>
  <c r="L144" i="2"/>
  <c r="K149" i="2"/>
  <c r="M149" i="2" s="1"/>
  <c r="N149" i="2" s="1"/>
  <c r="K156" i="2"/>
  <c r="M156" i="2" s="1"/>
  <c r="N156" i="2" s="1"/>
  <c r="K164" i="2"/>
  <c r="M164" i="2" s="1"/>
  <c r="N164" i="2" s="1"/>
  <c r="K172" i="2"/>
  <c r="M172" i="2" s="1"/>
  <c r="N172" i="2" s="1"/>
  <c r="K180" i="2"/>
  <c r="M180" i="2" s="1"/>
  <c r="N180" i="2" s="1"/>
  <c r="K188" i="2"/>
  <c r="M188" i="2" s="1"/>
  <c r="N188" i="2" s="1"/>
  <c r="K196" i="2"/>
  <c r="M196" i="2" s="1"/>
  <c r="N196" i="2" s="1"/>
  <c r="M102" i="2" l="1"/>
  <c r="N102" i="2" s="1"/>
  <c r="M94" i="2"/>
  <c r="N94" i="2" s="1"/>
  <c r="M106" i="2"/>
  <c r="N106" i="2" s="1"/>
  <c r="M98" i="2"/>
  <c r="N98" i="2" s="1"/>
  <c r="M90" i="2"/>
  <c r="N90" i="2" s="1"/>
  <c r="M155" i="2"/>
  <c r="N155" i="2" s="1"/>
  <c r="M143" i="2"/>
  <c r="N143" i="2" s="1"/>
  <c r="M131" i="2"/>
  <c r="N131" i="2" s="1"/>
  <c r="M83" i="2"/>
  <c r="N83" i="2" s="1"/>
  <c r="M75" i="2"/>
  <c r="N75" i="2" s="1"/>
  <c r="M138" i="2"/>
  <c r="N138" i="2" s="1"/>
  <c r="M179" i="2"/>
  <c r="N179" i="2" s="1"/>
  <c r="M127" i="2"/>
  <c r="N127" i="2" s="1"/>
  <c r="M115" i="2"/>
  <c r="N115" i="2" s="1"/>
  <c r="M107" i="2"/>
  <c r="N107" i="2" s="1"/>
  <c r="M79" i="2"/>
  <c r="N79" i="2" s="1"/>
  <c r="M62" i="2"/>
  <c r="N62" i="2" s="1"/>
  <c r="M46" i="2"/>
  <c r="N46" i="2" s="1"/>
  <c r="M187" i="2"/>
  <c r="N187" i="2" s="1"/>
  <c r="M151" i="2"/>
  <c r="N151" i="2" s="1"/>
  <c r="M144" i="2"/>
  <c r="N144" i="2" s="1"/>
  <c r="M74" i="2"/>
  <c r="N74" i="2" s="1"/>
  <c r="M50" i="2"/>
  <c r="N50" i="2" s="1"/>
  <c r="M30" i="2"/>
  <c r="N30" i="2" s="1"/>
  <c r="M118" i="2"/>
  <c r="N118" i="2" s="1"/>
  <c r="M190" i="2"/>
  <c r="N190" i="2" s="1"/>
  <c r="M174" i="2"/>
  <c r="N174" i="2" s="1"/>
  <c r="M158" i="2"/>
  <c r="N158" i="2" s="1"/>
  <c r="M146" i="2"/>
  <c r="N146" i="2" s="1"/>
  <c r="M66" i="2"/>
  <c r="N66" i="2" s="1"/>
  <c r="M58" i="2"/>
  <c r="N58" i="2" s="1"/>
  <c r="M38" i="2"/>
  <c r="N38" i="2" s="1"/>
  <c r="M43" i="2"/>
  <c r="N43" i="2" s="1"/>
  <c r="M116" i="2"/>
  <c r="N116" i="2" s="1"/>
  <c r="M119" i="2"/>
  <c r="N119" i="2" s="1"/>
  <c r="M32" i="2"/>
  <c r="N32" i="2" s="1"/>
  <c r="M63" i="2"/>
  <c r="N63" i="2" s="1"/>
  <c r="M86" i="2"/>
  <c r="N86" i="2" s="1"/>
  <c r="M19" i="2"/>
  <c r="N19" i="2" s="1"/>
  <c r="M135" i="2"/>
  <c r="N135" i="2" s="1"/>
  <c r="M52" i="2"/>
  <c r="N52" i="2" s="1"/>
  <c r="M137" i="2"/>
  <c r="N137" i="2" s="1"/>
  <c r="M71" i="2"/>
  <c r="N71" i="2" s="1"/>
  <c r="M26" i="2"/>
  <c r="N26" i="2" s="1"/>
  <c r="M103" i="2"/>
  <c r="N103" i="2" s="1"/>
  <c r="M123" i="2"/>
  <c r="N123" i="2" s="1"/>
  <c r="M36" i="2"/>
  <c r="N36" i="2" s="1"/>
  <c r="M97" i="2"/>
  <c r="N97" i="2" s="1"/>
  <c r="M82" i="2"/>
  <c r="N82" i="2" s="1"/>
  <c r="M78" i="2"/>
  <c r="N78" i="2" s="1"/>
  <c r="M134" i="2"/>
  <c r="N134" i="2" s="1"/>
  <c r="M126" i="2"/>
  <c r="N126" i="2" s="1"/>
  <c r="M195" i="2"/>
  <c r="N195" i="2" s="1"/>
  <c r="M163" i="2"/>
  <c r="N163" i="2" s="1"/>
  <c r="M182" i="2"/>
  <c r="N182" i="2" s="1"/>
  <c r="M166" i="2"/>
  <c r="N166" i="2" s="1"/>
  <c r="M150" i="2"/>
  <c r="N150" i="2" s="1"/>
  <c r="M122" i="2"/>
  <c r="N122" i="2" s="1"/>
  <c r="M171" i="2"/>
  <c r="N171" i="2" s="1"/>
  <c r="M139" i="2"/>
  <c r="N139" i="2" s="1"/>
  <c r="M111" i="2"/>
  <c r="N111" i="2" s="1"/>
  <c r="M51" i="2"/>
  <c r="N51" i="2" s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1" i="1"/>
  <c r="P300" i="1"/>
  <c r="P298" i="1"/>
  <c r="P297" i="1"/>
  <c r="P296" i="1"/>
  <c r="P295" i="1"/>
  <c r="P294" i="1"/>
  <c r="P291" i="1"/>
  <c r="P289" i="1"/>
  <c r="P28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1" i="1"/>
  <c r="P270" i="1"/>
  <c r="P267" i="1"/>
  <c r="P263" i="1"/>
  <c r="P259" i="1"/>
  <c r="P254" i="1"/>
  <c r="P253" i="1"/>
  <c r="P252" i="1"/>
  <c r="P249" i="1"/>
  <c r="P248" i="1"/>
  <c r="P247" i="1"/>
  <c r="P246" i="1"/>
  <c r="P245" i="1"/>
  <c r="P242" i="1"/>
  <c r="P241" i="1"/>
  <c r="P240" i="1"/>
  <c r="P238" i="1"/>
  <c r="P237" i="1"/>
  <c r="P236" i="1"/>
  <c r="P235" i="1"/>
  <c r="P234" i="1"/>
  <c r="P233" i="1"/>
  <c r="P232" i="1"/>
  <c r="P231" i="1"/>
  <c r="P230" i="1"/>
  <c r="P227" i="1"/>
  <c r="P226" i="1"/>
  <c r="P225" i="1"/>
  <c r="P224" i="1"/>
  <c r="P223" i="1"/>
  <c r="P219" i="1"/>
  <c r="P217" i="1"/>
  <c r="P214" i="1"/>
  <c r="P211" i="1"/>
  <c r="P208" i="1"/>
  <c r="P203" i="1"/>
  <c r="P202" i="1"/>
  <c r="P199" i="1"/>
  <c r="P198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K614" i="1"/>
  <c r="L613" i="1"/>
  <c r="K613" i="1"/>
  <c r="J613" i="1"/>
  <c r="L612" i="1"/>
  <c r="K612" i="1"/>
  <c r="J612" i="1"/>
  <c r="L611" i="1"/>
  <c r="K611" i="1"/>
  <c r="J611" i="1"/>
  <c r="L610" i="1"/>
  <c r="K610" i="1"/>
  <c r="J610" i="1"/>
  <c r="L609" i="1"/>
  <c r="K609" i="1"/>
  <c r="J609" i="1"/>
  <c r="L608" i="1"/>
  <c r="K608" i="1"/>
  <c r="J608" i="1"/>
  <c r="L607" i="1"/>
  <c r="K607" i="1"/>
  <c r="J607" i="1"/>
  <c r="L606" i="1"/>
  <c r="K606" i="1"/>
  <c r="J606" i="1"/>
  <c r="J605" i="1"/>
  <c r="L604" i="1"/>
  <c r="K604" i="1"/>
  <c r="J604" i="1"/>
  <c r="L603" i="1"/>
  <c r="K603" i="1"/>
  <c r="J603" i="1"/>
  <c r="L602" i="1"/>
  <c r="K602" i="1"/>
  <c r="J602" i="1"/>
  <c r="L601" i="1"/>
  <c r="K601" i="1"/>
  <c r="J601" i="1"/>
  <c r="L600" i="1"/>
  <c r="K600" i="1"/>
  <c r="J600" i="1"/>
  <c r="L599" i="1"/>
  <c r="K599" i="1"/>
  <c r="J599" i="1"/>
  <c r="L598" i="1"/>
  <c r="K598" i="1"/>
  <c r="J598" i="1"/>
  <c r="L597" i="1"/>
  <c r="K597" i="1"/>
  <c r="J597" i="1"/>
  <c r="L596" i="1"/>
  <c r="K596" i="1"/>
  <c r="J596" i="1"/>
  <c r="L595" i="1"/>
  <c r="K595" i="1"/>
  <c r="J595" i="1"/>
  <c r="L594" i="1"/>
  <c r="K594" i="1"/>
  <c r="J594" i="1"/>
  <c r="L593" i="1"/>
  <c r="K593" i="1"/>
  <c r="J593" i="1"/>
  <c r="L592" i="1"/>
  <c r="K592" i="1"/>
  <c r="L591" i="1"/>
  <c r="K591" i="1"/>
  <c r="J591" i="1"/>
  <c r="L590" i="1"/>
  <c r="K590" i="1"/>
  <c r="J590" i="1"/>
  <c r="K589" i="1"/>
  <c r="K588" i="1"/>
  <c r="L587" i="1"/>
  <c r="K587" i="1"/>
  <c r="J587" i="1"/>
  <c r="L586" i="1"/>
  <c r="K586" i="1"/>
  <c r="J586" i="1"/>
  <c r="L585" i="1"/>
  <c r="K585" i="1"/>
  <c r="J585" i="1"/>
  <c r="L584" i="1"/>
  <c r="K584" i="1"/>
  <c r="J584" i="1"/>
  <c r="L583" i="1"/>
  <c r="K583" i="1"/>
  <c r="J583" i="1"/>
  <c r="K582" i="1"/>
  <c r="J582" i="1"/>
  <c r="L581" i="1"/>
  <c r="K581" i="1"/>
  <c r="J581" i="1"/>
  <c r="L580" i="1"/>
  <c r="K580" i="1"/>
  <c r="J580" i="1"/>
  <c r="L579" i="1"/>
  <c r="K579" i="1"/>
  <c r="J579" i="1"/>
  <c r="K578" i="1"/>
  <c r="J578" i="1"/>
  <c r="K577" i="1"/>
  <c r="J577" i="1"/>
  <c r="L576" i="1"/>
  <c r="K576" i="1"/>
  <c r="J576" i="1"/>
  <c r="L575" i="1"/>
  <c r="K575" i="1"/>
  <c r="J575" i="1"/>
  <c r="L574" i="1"/>
  <c r="K574" i="1"/>
  <c r="J574" i="1"/>
  <c r="L573" i="1"/>
  <c r="K573" i="1"/>
  <c r="J573" i="1"/>
  <c r="K572" i="1"/>
  <c r="J572" i="1"/>
  <c r="L571" i="1"/>
  <c r="K571" i="1"/>
  <c r="J571" i="1"/>
  <c r="L570" i="1"/>
  <c r="K570" i="1"/>
  <c r="L569" i="1"/>
  <c r="K569" i="1"/>
  <c r="J569" i="1"/>
  <c r="L568" i="1"/>
  <c r="K568" i="1"/>
  <c r="J568" i="1"/>
  <c r="L567" i="1"/>
  <c r="K567" i="1"/>
  <c r="J567" i="1"/>
  <c r="L566" i="1"/>
  <c r="K566" i="1"/>
  <c r="J566" i="1"/>
  <c r="L565" i="1"/>
  <c r="K565" i="1"/>
  <c r="J565" i="1"/>
  <c r="L564" i="1"/>
  <c r="K564" i="1"/>
  <c r="J564" i="1"/>
  <c r="K563" i="1"/>
  <c r="J563" i="1"/>
  <c r="L562" i="1"/>
  <c r="K562" i="1"/>
  <c r="J562" i="1"/>
  <c r="L561" i="1"/>
  <c r="K561" i="1"/>
  <c r="J561" i="1"/>
  <c r="L560" i="1"/>
  <c r="K560" i="1"/>
  <c r="J560" i="1"/>
  <c r="K559" i="1"/>
  <c r="K558" i="1"/>
  <c r="L557" i="1"/>
  <c r="K557" i="1"/>
  <c r="J557" i="1"/>
  <c r="K556" i="1"/>
  <c r="J556" i="1"/>
  <c r="L555" i="1"/>
  <c r="K555" i="1"/>
  <c r="J555" i="1"/>
  <c r="L554" i="1"/>
  <c r="K554" i="1"/>
  <c r="J554" i="1"/>
  <c r="L553" i="1"/>
  <c r="K553" i="1"/>
  <c r="J553" i="1"/>
  <c r="L552" i="1"/>
  <c r="K552" i="1"/>
  <c r="J552" i="1"/>
  <c r="K551" i="1"/>
  <c r="L550" i="1"/>
  <c r="K550" i="1"/>
  <c r="J550" i="1"/>
  <c r="L549" i="1"/>
  <c r="K549" i="1"/>
  <c r="J549" i="1"/>
  <c r="L548" i="1"/>
  <c r="K548" i="1"/>
  <c r="J548" i="1"/>
  <c r="L547" i="1"/>
  <c r="K547" i="1"/>
  <c r="J547" i="1"/>
  <c r="L546" i="1"/>
  <c r="K546" i="1"/>
  <c r="J546" i="1"/>
  <c r="L545" i="1"/>
  <c r="K545" i="1"/>
  <c r="J545" i="1"/>
  <c r="L544" i="1"/>
  <c r="K544" i="1"/>
  <c r="J544" i="1"/>
  <c r="L543" i="1"/>
  <c r="K543" i="1"/>
  <c r="J543" i="1"/>
  <c r="L542" i="1"/>
  <c r="K542" i="1"/>
  <c r="J542" i="1"/>
  <c r="L541" i="1"/>
  <c r="K541" i="1"/>
  <c r="J541" i="1"/>
  <c r="K540" i="1"/>
  <c r="J540" i="1"/>
  <c r="K539" i="1"/>
  <c r="J539" i="1"/>
  <c r="K538" i="1"/>
  <c r="J538" i="1"/>
  <c r="K537" i="1"/>
  <c r="K536" i="1"/>
  <c r="L535" i="1"/>
  <c r="K535" i="1"/>
  <c r="J535" i="1"/>
  <c r="K534" i="1"/>
  <c r="L533" i="1"/>
  <c r="K533" i="1"/>
  <c r="J533" i="1"/>
  <c r="L532" i="1"/>
  <c r="K532" i="1"/>
  <c r="J532" i="1"/>
  <c r="L531" i="1"/>
  <c r="K531" i="1"/>
  <c r="J531" i="1"/>
  <c r="K530" i="1"/>
  <c r="L529" i="1"/>
  <c r="K529" i="1"/>
  <c r="J529" i="1"/>
  <c r="L528" i="1"/>
  <c r="K528" i="1"/>
  <c r="J528" i="1"/>
  <c r="L527" i="1"/>
  <c r="K527" i="1"/>
  <c r="J527" i="1"/>
  <c r="L526" i="1"/>
  <c r="K526" i="1"/>
  <c r="J526" i="1"/>
  <c r="L525" i="1"/>
  <c r="K525" i="1"/>
  <c r="J525" i="1"/>
  <c r="L524" i="1"/>
  <c r="K524" i="1"/>
  <c r="J524" i="1"/>
  <c r="L523" i="1"/>
  <c r="K523" i="1"/>
  <c r="J523" i="1"/>
  <c r="L522" i="1"/>
  <c r="K522" i="1"/>
  <c r="J522" i="1"/>
  <c r="L521" i="1"/>
  <c r="K521" i="1"/>
  <c r="J521" i="1"/>
  <c r="L520" i="1"/>
  <c r="K520" i="1"/>
  <c r="J520" i="1"/>
  <c r="L519" i="1"/>
  <c r="K519" i="1"/>
  <c r="J519" i="1"/>
  <c r="L518" i="1"/>
  <c r="K518" i="1"/>
  <c r="J518" i="1"/>
  <c r="L517" i="1"/>
  <c r="K517" i="1"/>
  <c r="J517" i="1"/>
  <c r="L516" i="1"/>
  <c r="K516" i="1"/>
  <c r="J516" i="1"/>
  <c r="L515" i="1"/>
  <c r="K515" i="1"/>
  <c r="J515" i="1"/>
  <c r="K514" i="1"/>
  <c r="L513" i="1"/>
  <c r="K513" i="1"/>
  <c r="J513" i="1"/>
  <c r="L512" i="1"/>
  <c r="K512" i="1"/>
  <c r="J512" i="1"/>
  <c r="L511" i="1"/>
  <c r="K511" i="1"/>
  <c r="J511" i="1"/>
  <c r="L510" i="1"/>
  <c r="K510" i="1"/>
  <c r="J510" i="1"/>
  <c r="L509" i="1"/>
  <c r="K509" i="1"/>
  <c r="J509" i="1"/>
  <c r="L508" i="1"/>
  <c r="K508" i="1"/>
  <c r="J508" i="1"/>
  <c r="L507" i="1"/>
  <c r="K507" i="1"/>
  <c r="J507" i="1"/>
  <c r="L506" i="1"/>
  <c r="K506" i="1"/>
  <c r="J506" i="1"/>
  <c r="K505" i="1"/>
  <c r="L504" i="1"/>
  <c r="K504" i="1"/>
  <c r="J504" i="1"/>
  <c r="L503" i="1"/>
  <c r="K503" i="1"/>
  <c r="J503" i="1"/>
  <c r="L502" i="1"/>
  <c r="K502" i="1"/>
  <c r="J502" i="1"/>
  <c r="L501" i="1"/>
  <c r="K501" i="1"/>
  <c r="J501" i="1"/>
  <c r="L500" i="1"/>
  <c r="K500" i="1"/>
  <c r="J500" i="1"/>
  <c r="L499" i="1"/>
  <c r="K499" i="1"/>
  <c r="J499" i="1"/>
  <c r="L498" i="1"/>
  <c r="K498" i="1"/>
  <c r="J498" i="1"/>
  <c r="L497" i="1"/>
  <c r="K497" i="1"/>
  <c r="J497" i="1"/>
  <c r="L496" i="1"/>
  <c r="K496" i="1"/>
  <c r="J496" i="1"/>
  <c r="L495" i="1"/>
  <c r="K495" i="1"/>
  <c r="J495" i="1"/>
  <c r="L494" i="1"/>
  <c r="K494" i="1"/>
  <c r="J494" i="1"/>
  <c r="L493" i="1"/>
  <c r="K493" i="1"/>
  <c r="J493" i="1"/>
  <c r="L492" i="1"/>
  <c r="K492" i="1"/>
  <c r="J492" i="1"/>
  <c r="L491" i="1"/>
  <c r="K491" i="1"/>
  <c r="J491" i="1"/>
  <c r="L490" i="1"/>
  <c r="K490" i="1"/>
  <c r="J490" i="1"/>
  <c r="L489" i="1"/>
  <c r="K489" i="1"/>
  <c r="J489" i="1"/>
  <c r="L488" i="1"/>
  <c r="K488" i="1"/>
  <c r="J488" i="1"/>
  <c r="L487" i="1"/>
  <c r="K487" i="1"/>
  <c r="J487" i="1"/>
  <c r="L486" i="1"/>
  <c r="K486" i="1"/>
  <c r="J486" i="1"/>
  <c r="L485" i="1"/>
  <c r="K485" i="1"/>
  <c r="J485" i="1"/>
  <c r="L484" i="1"/>
  <c r="K484" i="1"/>
  <c r="J484" i="1"/>
  <c r="L483" i="1"/>
  <c r="K483" i="1"/>
  <c r="J483" i="1"/>
  <c r="L482" i="1"/>
  <c r="K482" i="1"/>
  <c r="J482" i="1"/>
  <c r="L481" i="1"/>
  <c r="K481" i="1"/>
  <c r="J481" i="1"/>
  <c r="L480" i="1"/>
  <c r="K480" i="1"/>
  <c r="J480" i="1"/>
  <c r="L479" i="1"/>
  <c r="K479" i="1"/>
  <c r="J479" i="1"/>
  <c r="L478" i="1"/>
  <c r="K478" i="1"/>
  <c r="J478" i="1"/>
  <c r="L477" i="1"/>
  <c r="K477" i="1"/>
  <c r="J477" i="1"/>
  <c r="L476" i="1"/>
  <c r="K476" i="1"/>
  <c r="J476" i="1"/>
  <c r="L475" i="1"/>
  <c r="K475" i="1"/>
  <c r="J475" i="1"/>
  <c r="L474" i="1"/>
  <c r="K474" i="1"/>
  <c r="J474" i="1"/>
  <c r="L473" i="1"/>
  <c r="K473" i="1"/>
  <c r="J473" i="1"/>
  <c r="L472" i="1"/>
  <c r="K472" i="1"/>
  <c r="J472" i="1"/>
  <c r="L471" i="1"/>
  <c r="K471" i="1"/>
  <c r="J471" i="1"/>
  <c r="L470" i="1"/>
  <c r="K470" i="1"/>
  <c r="J470" i="1"/>
  <c r="L469" i="1"/>
  <c r="K469" i="1"/>
  <c r="J469" i="1"/>
  <c r="L468" i="1"/>
  <c r="K468" i="1"/>
  <c r="J468" i="1"/>
  <c r="L467" i="1"/>
  <c r="K467" i="1"/>
  <c r="J467" i="1"/>
  <c r="L466" i="1"/>
  <c r="K466" i="1"/>
  <c r="J466" i="1"/>
  <c r="K465" i="1"/>
  <c r="L464" i="1"/>
  <c r="K464" i="1"/>
  <c r="J464" i="1"/>
  <c r="L463" i="1"/>
  <c r="J463" i="1"/>
  <c r="L462" i="1"/>
  <c r="K462" i="1"/>
  <c r="J462" i="1"/>
  <c r="L461" i="1"/>
  <c r="K461" i="1"/>
  <c r="J461" i="1"/>
  <c r="L460" i="1"/>
  <c r="K460" i="1"/>
  <c r="J460" i="1"/>
  <c r="L459" i="1"/>
  <c r="K459" i="1"/>
  <c r="J459" i="1"/>
  <c r="J458" i="1"/>
  <c r="L457" i="1"/>
  <c r="K457" i="1"/>
  <c r="J457" i="1"/>
  <c r="L456" i="1"/>
  <c r="K456" i="1"/>
  <c r="J456" i="1"/>
  <c r="L455" i="1"/>
  <c r="K455" i="1"/>
  <c r="J455" i="1"/>
  <c r="L454" i="1"/>
  <c r="K454" i="1"/>
  <c r="J454" i="1"/>
  <c r="L453" i="1"/>
  <c r="K453" i="1"/>
  <c r="J453" i="1"/>
  <c r="L452" i="1"/>
  <c r="K452" i="1"/>
  <c r="J452" i="1"/>
  <c r="L451" i="1"/>
  <c r="K451" i="1"/>
  <c r="J451" i="1"/>
  <c r="K450" i="1"/>
  <c r="L449" i="1"/>
  <c r="K449" i="1"/>
  <c r="J449" i="1"/>
  <c r="L448" i="1"/>
  <c r="K448" i="1"/>
  <c r="J448" i="1"/>
  <c r="L447" i="1"/>
  <c r="K447" i="1"/>
  <c r="J447" i="1"/>
  <c r="L446" i="1"/>
  <c r="K446" i="1"/>
  <c r="J446" i="1"/>
  <c r="L445" i="1"/>
  <c r="K445" i="1"/>
  <c r="J445" i="1"/>
  <c r="L444" i="1"/>
  <c r="K444" i="1"/>
  <c r="J444" i="1"/>
  <c r="L443" i="1"/>
  <c r="K443" i="1"/>
  <c r="J443" i="1"/>
  <c r="K442" i="1"/>
  <c r="J442" i="1"/>
  <c r="L441" i="1"/>
  <c r="K441" i="1"/>
  <c r="J441" i="1"/>
  <c r="L440" i="1"/>
  <c r="K440" i="1"/>
  <c r="L439" i="1"/>
  <c r="K439" i="1"/>
  <c r="J439" i="1"/>
  <c r="L438" i="1"/>
  <c r="K438" i="1"/>
  <c r="J438" i="1"/>
  <c r="L437" i="1"/>
  <c r="K437" i="1"/>
  <c r="J437" i="1"/>
  <c r="L436" i="1"/>
  <c r="K436" i="1"/>
  <c r="J436" i="1"/>
  <c r="L435" i="1"/>
  <c r="K435" i="1"/>
  <c r="J435" i="1"/>
  <c r="L434" i="1"/>
  <c r="K434" i="1"/>
  <c r="J434" i="1"/>
  <c r="L433" i="1"/>
  <c r="K433" i="1"/>
  <c r="J433" i="1"/>
  <c r="K432" i="1"/>
  <c r="L431" i="1"/>
  <c r="K431" i="1"/>
  <c r="J431" i="1"/>
  <c r="L430" i="1"/>
  <c r="K430" i="1"/>
  <c r="J430" i="1"/>
  <c r="L429" i="1"/>
  <c r="K429" i="1"/>
  <c r="J429" i="1"/>
  <c r="L428" i="1"/>
  <c r="K428" i="1"/>
  <c r="J428" i="1"/>
  <c r="L427" i="1"/>
  <c r="K427" i="1"/>
  <c r="J427" i="1"/>
  <c r="L426" i="1"/>
  <c r="K426" i="1"/>
  <c r="J426" i="1"/>
  <c r="L425" i="1"/>
  <c r="K425" i="1"/>
  <c r="J425" i="1"/>
  <c r="K424" i="1"/>
  <c r="J424" i="1"/>
  <c r="L423" i="1"/>
  <c r="K423" i="1"/>
  <c r="K422" i="1"/>
  <c r="J422" i="1"/>
  <c r="L421" i="1"/>
  <c r="K421" i="1"/>
  <c r="J421" i="1"/>
  <c r="L420" i="1"/>
  <c r="K420" i="1"/>
  <c r="J420" i="1"/>
  <c r="L419" i="1"/>
  <c r="K419" i="1"/>
  <c r="J419" i="1"/>
  <c r="L418" i="1"/>
  <c r="K418" i="1"/>
  <c r="J418" i="1"/>
  <c r="L417" i="1"/>
  <c r="K417" i="1"/>
  <c r="J417" i="1"/>
  <c r="K416" i="1"/>
  <c r="L415" i="1"/>
  <c r="K415" i="1"/>
  <c r="J415" i="1"/>
  <c r="L414" i="1"/>
  <c r="K414" i="1"/>
  <c r="J414" i="1"/>
  <c r="L413" i="1"/>
  <c r="K413" i="1"/>
  <c r="J413" i="1"/>
  <c r="L412" i="1"/>
  <c r="K412" i="1"/>
  <c r="J412" i="1"/>
  <c r="L411" i="1"/>
  <c r="K411" i="1"/>
  <c r="J411" i="1"/>
  <c r="L410" i="1"/>
  <c r="K410" i="1"/>
  <c r="J410" i="1"/>
  <c r="L409" i="1"/>
  <c r="K409" i="1"/>
  <c r="J409" i="1"/>
  <c r="L408" i="1"/>
  <c r="K408" i="1"/>
  <c r="J408" i="1"/>
  <c r="L407" i="1"/>
  <c r="K407" i="1"/>
  <c r="J407" i="1"/>
  <c r="L406" i="1"/>
  <c r="K406" i="1"/>
  <c r="J406" i="1"/>
  <c r="L405" i="1"/>
  <c r="K405" i="1"/>
  <c r="J405" i="1"/>
  <c r="L404" i="1"/>
  <c r="K404" i="1"/>
  <c r="J404" i="1"/>
  <c r="L403" i="1"/>
  <c r="K403" i="1"/>
  <c r="J403" i="1"/>
  <c r="K402" i="1"/>
  <c r="J402" i="1"/>
  <c r="K401" i="1"/>
  <c r="L400" i="1"/>
  <c r="K400" i="1"/>
  <c r="K399" i="1"/>
  <c r="L398" i="1"/>
  <c r="K398" i="1"/>
  <c r="J398" i="1"/>
  <c r="K397" i="1"/>
  <c r="K396" i="1"/>
  <c r="K395" i="1"/>
  <c r="L394" i="1"/>
  <c r="K394" i="1"/>
  <c r="J394" i="1"/>
  <c r="L393" i="1"/>
  <c r="K393" i="1"/>
  <c r="J393" i="1"/>
  <c r="L392" i="1"/>
  <c r="K392" i="1"/>
  <c r="J392" i="1"/>
  <c r="L391" i="1"/>
  <c r="K391" i="1"/>
  <c r="J391" i="1"/>
  <c r="K390" i="1"/>
  <c r="L389" i="1"/>
  <c r="K389" i="1"/>
  <c r="J389" i="1"/>
  <c r="L388" i="1"/>
  <c r="K388" i="1"/>
  <c r="J388" i="1"/>
  <c r="K387" i="1"/>
  <c r="L386" i="1"/>
  <c r="K386" i="1"/>
  <c r="J386" i="1"/>
  <c r="L385" i="1"/>
  <c r="K385" i="1"/>
  <c r="J385" i="1"/>
  <c r="L384" i="1"/>
  <c r="K384" i="1"/>
  <c r="J384" i="1"/>
  <c r="L383" i="1"/>
  <c r="K383" i="1"/>
  <c r="J383" i="1"/>
  <c r="L382" i="1"/>
  <c r="K382" i="1"/>
  <c r="J382" i="1"/>
  <c r="K381" i="1"/>
  <c r="L380" i="1"/>
  <c r="K380" i="1"/>
  <c r="J380" i="1"/>
  <c r="L379" i="1"/>
  <c r="K379" i="1"/>
  <c r="J379" i="1"/>
  <c r="L378" i="1"/>
  <c r="K378" i="1"/>
  <c r="L377" i="1"/>
  <c r="K377" i="1"/>
  <c r="K376" i="1"/>
  <c r="J376" i="1"/>
  <c r="K375" i="1"/>
  <c r="K374" i="1"/>
  <c r="J374" i="1"/>
  <c r="L373" i="1"/>
  <c r="K373" i="1"/>
  <c r="J373" i="1"/>
  <c r="L372" i="1"/>
  <c r="K372" i="1"/>
  <c r="J372" i="1"/>
  <c r="L371" i="1"/>
  <c r="K371" i="1"/>
  <c r="J371" i="1"/>
  <c r="L370" i="1"/>
  <c r="K370" i="1"/>
  <c r="J370" i="1"/>
  <c r="L369" i="1"/>
  <c r="K369" i="1"/>
  <c r="L368" i="1"/>
  <c r="K368" i="1"/>
  <c r="L367" i="1"/>
  <c r="K367" i="1"/>
  <c r="J367" i="1"/>
  <c r="L366" i="1"/>
  <c r="K366" i="1"/>
  <c r="K365" i="1"/>
  <c r="L364" i="1"/>
  <c r="K364" i="1"/>
  <c r="J364" i="1"/>
  <c r="L363" i="1"/>
  <c r="K363" i="1"/>
  <c r="J363" i="1"/>
  <c r="L362" i="1"/>
  <c r="K362" i="1"/>
  <c r="J362" i="1"/>
  <c r="L361" i="1"/>
  <c r="K361" i="1"/>
  <c r="J361" i="1"/>
  <c r="L360" i="1"/>
  <c r="K360" i="1"/>
  <c r="J360" i="1"/>
  <c r="L359" i="1"/>
  <c r="K359" i="1"/>
  <c r="J359" i="1"/>
  <c r="L358" i="1"/>
  <c r="K358" i="1"/>
  <c r="J358" i="1"/>
  <c r="L357" i="1"/>
  <c r="K357" i="1"/>
  <c r="J357" i="1"/>
  <c r="L356" i="1"/>
  <c r="K356" i="1"/>
  <c r="J356" i="1"/>
  <c r="L355" i="1"/>
  <c r="K355" i="1"/>
  <c r="J355" i="1"/>
  <c r="L354" i="1"/>
  <c r="K354" i="1"/>
  <c r="J354" i="1"/>
  <c r="L353" i="1"/>
  <c r="K353" i="1"/>
  <c r="J353" i="1"/>
  <c r="L352" i="1"/>
  <c r="K352" i="1"/>
  <c r="J352" i="1"/>
  <c r="L351" i="1"/>
  <c r="K351" i="1"/>
  <c r="J351" i="1"/>
  <c r="K350" i="1"/>
  <c r="J350" i="1"/>
  <c r="L349" i="1"/>
  <c r="K349" i="1"/>
  <c r="J349" i="1"/>
  <c r="K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L343" i="1"/>
  <c r="K343" i="1"/>
  <c r="J343" i="1"/>
  <c r="L342" i="1"/>
  <c r="K342" i="1"/>
  <c r="J342" i="1"/>
  <c r="L341" i="1"/>
  <c r="K341" i="1"/>
  <c r="J341" i="1"/>
  <c r="L340" i="1"/>
  <c r="K340" i="1"/>
  <c r="J340" i="1"/>
  <c r="L339" i="1"/>
  <c r="K339" i="1"/>
  <c r="J339" i="1"/>
  <c r="L338" i="1"/>
  <c r="K338" i="1"/>
  <c r="J338" i="1"/>
  <c r="L337" i="1"/>
  <c r="K337" i="1"/>
  <c r="J337" i="1"/>
  <c r="L336" i="1"/>
  <c r="K336" i="1"/>
  <c r="J336" i="1"/>
  <c r="L335" i="1"/>
  <c r="K335" i="1"/>
  <c r="J335" i="1"/>
  <c r="K334" i="1"/>
  <c r="L333" i="1"/>
  <c r="K333" i="1"/>
  <c r="J333" i="1"/>
  <c r="L332" i="1"/>
  <c r="K332" i="1"/>
  <c r="J332" i="1"/>
  <c r="L331" i="1"/>
  <c r="K331" i="1"/>
  <c r="J331" i="1"/>
  <c r="L330" i="1"/>
  <c r="K330" i="1"/>
  <c r="L329" i="1"/>
  <c r="K329" i="1"/>
  <c r="J329" i="1"/>
  <c r="L328" i="1"/>
  <c r="K328" i="1"/>
  <c r="J328" i="1"/>
  <c r="L327" i="1"/>
  <c r="K327" i="1"/>
  <c r="J327" i="1"/>
  <c r="L326" i="1"/>
  <c r="K326" i="1"/>
  <c r="J326" i="1"/>
  <c r="L325" i="1"/>
  <c r="K325" i="1"/>
  <c r="J325" i="1"/>
  <c r="L324" i="1"/>
  <c r="K324" i="1"/>
  <c r="J324" i="1"/>
  <c r="K323" i="1"/>
  <c r="L322" i="1"/>
  <c r="K322" i="1"/>
  <c r="J322" i="1"/>
  <c r="L321" i="1"/>
  <c r="K321" i="1"/>
  <c r="J321" i="1"/>
  <c r="L320" i="1"/>
  <c r="K320" i="1"/>
  <c r="J320" i="1"/>
  <c r="L319" i="1"/>
  <c r="K319" i="1"/>
  <c r="J319" i="1"/>
  <c r="L318" i="1"/>
  <c r="K318" i="1"/>
  <c r="J318" i="1"/>
  <c r="L317" i="1"/>
  <c r="K317" i="1"/>
  <c r="J317" i="1"/>
  <c r="L316" i="1"/>
  <c r="K316" i="1"/>
  <c r="J316" i="1"/>
  <c r="L315" i="1"/>
  <c r="K315" i="1"/>
  <c r="J315" i="1"/>
  <c r="L314" i="1"/>
  <c r="K314" i="1"/>
  <c r="J314" i="1"/>
  <c r="L313" i="1"/>
  <c r="K313" i="1"/>
  <c r="J313" i="1"/>
  <c r="L312" i="1"/>
  <c r="K312" i="1"/>
  <c r="J312" i="1"/>
  <c r="L311" i="1"/>
  <c r="K311" i="1"/>
  <c r="J311" i="1"/>
  <c r="L310" i="1"/>
  <c r="K310" i="1"/>
  <c r="J310" i="1"/>
  <c r="L309" i="1"/>
  <c r="K309" i="1"/>
  <c r="J309" i="1"/>
  <c r="L308" i="1"/>
  <c r="K308" i="1"/>
  <c r="J308" i="1"/>
  <c r="L307" i="1"/>
  <c r="K307" i="1"/>
  <c r="J307" i="1"/>
  <c r="L306" i="1"/>
  <c r="K306" i="1"/>
  <c r="J306" i="1"/>
  <c r="L305" i="1"/>
  <c r="K305" i="1"/>
  <c r="J305" i="1"/>
  <c r="K304" i="1"/>
  <c r="J304" i="1"/>
  <c r="L303" i="1"/>
  <c r="K303" i="1"/>
  <c r="J303" i="1"/>
  <c r="L302" i="1"/>
  <c r="K302" i="1"/>
  <c r="J302" i="1"/>
  <c r="L301" i="1"/>
  <c r="K301" i="1"/>
  <c r="J301" i="1"/>
  <c r="L300" i="1"/>
  <c r="K300" i="1"/>
  <c r="J300" i="1"/>
  <c r="L299" i="1"/>
  <c r="K299" i="1"/>
  <c r="J299" i="1"/>
  <c r="L298" i="1"/>
  <c r="K298" i="1"/>
  <c r="L297" i="1"/>
  <c r="K297" i="1"/>
  <c r="J297" i="1"/>
  <c r="K296" i="1"/>
  <c r="J296" i="1"/>
  <c r="L295" i="1"/>
  <c r="K295" i="1"/>
  <c r="K294" i="1"/>
  <c r="J294" i="1"/>
  <c r="L293" i="1"/>
  <c r="K293" i="1"/>
  <c r="J293" i="1"/>
  <c r="L292" i="1"/>
  <c r="K292" i="1"/>
  <c r="L291" i="1"/>
  <c r="K291" i="1"/>
  <c r="J291" i="1"/>
  <c r="L290" i="1"/>
  <c r="K290" i="1"/>
  <c r="J290" i="1"/>
  <c r="L289" i="1"/>
  <c r="K289" i="1"/>
  <c r="J289" i="1"/>
  <c r="L288" i="1"/>
  <c r="K288" i="1"/>
  <c r="J288" i="1"/>
  <c r="L287" i="1"/>
  <c r="K287" i="1"/>
  <c r="J287" i="1"/>
  <c r="L286" i="1"/>
  <c r="K286" i="1"/>
  <c r="J286" i="1"/>
  <c r="L285" i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L277" i="1"/>
  <c r="K277" i="1"/>
  <c r="J277" i="1"/>
  <c r="L276" i="1"/>
  <c r="K276" i="1"/>
  <c r="J276" i="1"/>
  <c r="L275" i="1"/>
  <c r="K275" i="1"/>
  <c r="J275" i="1"/>
  <c r="L274" i="1"/>
  <c r="K274" i="1"/>
  <c r="J274" i="1"/>
  <c r="L273" i="1"/>
  <c r="K273" i="1"/>
  <c r="J273" i="1"/>
  <c r="L272" i="1"/>
  <c r="K272" i="1"/>
  <c r="J272" i="1"/>
  <c r="L271" i="1"/>
  <c r="K271" i="1"/>
  <c r="J271" i="1"/>
  <c r="L270" i="1"/>
  <c r="K270" i="1"/>
  <c r="J270" i="1"/>
  <c r="L269" i="1"/>
  <c r="K269" i="1"/>
  <c r="J269" i="1"/>
  <c r="K268" i="1"/>
  <c r="L267" i="1"/>
  <c r="K267" i="1"/>
  <c r="J267" i="1"/>
  <c r="L266" i="1"/>
  <c r="K266" i="1"/>
  <c r="J266" i="1"/>
  <c r="K265" i="1"/>
  <c r="J265" i="1"/>
  <c r="L264" i="1"/>
  <c r="K264" i="1"/>
  <c r="J264" i="1"/>
  <c r="L263" i="1"/>
  <c r="K263" i="1"/>
  <c r="J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L257" i="1"/>
  <c r="K257" i="1"/>
  <c r="J257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7" i="1"/>
  <c r="K227" i="1"/>
  <c r="J227" i="1"/>
  <c r="L226" i="1"/>
  <c r="K226" i="1"/>
  <c r="J226" i="1"/>
  <c r="K225" i="1"/>
  <c r="L224" i="1"/>
  <c r="K224" i="1"/>
  <c r="J224" i="1"/>
  <c r="L223" i="1"/>
  <c r="K223" i="1"/>
  <c r="J223" i="1"/>
  <c r="L222" i="1"/>
  <c r="K222" i="1"/>
  <c r="K221" i="1"/>
  <c r="L220" i="1"/>
  <c r="K220" i="1"/>
  <c r="J220" i="1"/>
  <c r="L219" i="1"/>
  <c r="K219" i="1"/>
  <c r="J219" i="1"/>
  <c r="L218" i="1"/>
  <c r="K218" i="1"/>
  <c r="J218" i="1"/>
  <c r="L217" i="1"/>
  <c r="K217" i="1"/>
  <c r="J217" i="1"/>
  <c r="L216" i="1"/>
  <c r="K216" i="1"/>
  <c r="J216" i="1"/>
  <c r="L215" i="1"/>
  <c r="K215" i="1"/>
  <c r="J215" i="1"/>
  <c r="L214" i="1"/>
  <c r="K214" i="1"/>
  <c r="J214" i="1"/>
  <c r="K213" i="1"/>
  <c r="K212" i="1"/>
  <c r="J212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2" i="1"/>
  <c r="K202" i="1"/>
  <c r="J202" i="1"/>
  <c r="K201" i="1"/>
  <c r="L200" i="1"/>
  <c r="K200" i="1"/>
  <c r="J200" i="1"/>
  <c r="L199" i="1"/>
  <c r="K199" i="1"/>
  <c r="J199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K191" i="1"/>
  <c r="J191" i="1"/>
  <c r="L190" i="1"/>
  <c r="L189" i="1"/>
  <c r="K189" i="1"/>
  <c r="J189" i="1"/>
  <c r="L188" i="1"/>
  <c r="K188" i="1"/>
  <c r="J188" i="1"/>
  <c r="L187" i="1"/>
  <c r="J187" i="1"/>
  <c r="L186" i="1"/>
  <c r="K186" i="1"/>
  <c r="J186" i="1"/>
  <c r="J184" i="1"/>
  <c r="L183" i="1"/>
  <c r="K183" i="1"/>
  <c r="J183" i="1"/>
  <c r="L182" i="1"/>
  <c r="J182" i="1"/>
  <c r="L181" i="1"/>
  <c r="K181" i="1"/>
  <c r="J181" i="1"/>
  <c r="L180" i="1"/>
  <c r="K180" i="1"/>
  <c r="J180" i="1"/>
  <c r="L179" i="1"/>
  <c r="J179" i="1"/>
  <c r="K178" i="1"/>
  <c r="J178" i="1"/>
  <c r="L177" i="1"/>
  <c r="K177" i="1"/>
  <c r="J177" i="1"/>
  <c r="J176" i="1"/>
  <c r="K175" i="1"/>
  <c r="L174" i="1"/>
  <c r="K174" i="1"/>
  <c r="J174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L167" i="1"/>
  <c r="K167" i="1"/>
  <c r="J167" i="1"/>
  <c r="L166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L159" i="1"/>
  <c r="K159" i="1"/>
  <c r="J159" i="1"/>
  <c r="L158" i="1"/>
  <c r="K158" i="1"/>
  <c r="J158" i="1"/>
  <c r="L157" i="1"/>
  <c r="K157" i="1"/>
  <c r="J157" i="1"/>
  <c r="L156" i="1"/>
  <c r="K156" i="1"/>
  <c r="J156" i="1"/>
  <c r="L155" i="1"/>
  <c r="K155" i="1"/>
  <c r="J155" i="1"/>
  <c r="L154" i="1"/>
  <c r="K154" i="1"/>
  <c r="J154" i="1"/>
  <c r="L153" i="1"/>
  <c r="K153" i="1"/>
  <c r="J153" i="1"/>
  <c r="K152" i="1"/>
  <c r="J152" i="1"/>
  <c r="L151" i="1"/>
  <c r="K151" i="1"/>
  <c r="J151" i="1"/>
  <c r="L150" i="1"/>
  <c r="K150" i="1"/>
  <c r="J150" i="1"/>
  <c r="L149" i="1"/>
  <c r="K149" i="1"/>
  <c r="J149" i="1"/>
  <c r="K148" i="1"/>
  <c r="J148" i="1"/>
  <c r="L147" i="1"/>
  <c r="K147" i="1"/>
  <c r="J147" i="1"/>
  <c r="K146" i="1"/>
  <c r="J146" i="1"/>
  <c r="L145" i="1"/>
  <c r="K145" i="1"/>
  <c r="J145" i="1"/>
  <c r="L144" i="1"/>
  <c r="K144" i="1"/>
  <c r="J144" i="1"/>
  <c r="L143" i="1"/>
  <c r="K143" i="1"/>
  <c r="L142" i="1"/>
  <c r="K142" i="1"/>
  <c r="J142" i="1"/>
  <c r="L141" i="1"/>
  <c r="K141" i="1"/>
  <c r="J141" i="1"/>
  <c r="L140" i="1"/>
  <c r="K140" i="1"/>
  <c r="J140" i="1"/>
  <c r="K139" i="1"/>
  <c r="J139" i="1"/>
  <c r="L138" i="1"/>
  <c r="K138" i="1"/>
  <c r="J138" i="1"/>
  <c r="K137" i="1"/>
  <c r="J137" i="1"/>
  <c r="K136" i="1"/>
  <c r="J136" i="1"/>
  <c r="L135" i="1"/>
  <c r="K135" i="1"/>
  <c r="J135" i="1"/>
  <c r="K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K129" i="1"/>
  <c r="L128" i="1"/>
  <c r="K128" i="1"/>
  <c r="J128" i="1"/>
  <c r="L127" i="1"/>
  <c r="K127" i="1"/>
  <c r="J127" i="1"/>
  <c r="K126" i="1"/>
  <c r="L125" i="1"/>
  <c r="K125" i="1"/>
  <c r="J125" i="1"/>
  <c r="K124" i="1"/>
  <c r="J124" i="1"/>
  <c r="L123" i="1"/>
  <c r="K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K113" i="1"/>
  <c r="J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J107" i="1"/>
  <c r="L106" i="1"/>
  <c r="K106" i="1"/>
  <c r="J106" i="1"/>
  <c r="L105" i="1"/>
  <c r="K105" i="1"/>
  <c r="J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K85" i="1"/>
  <c r="L84" i="1"/>
  <c r="K84" i="1"/>
  <c r="J84" i="1"/>
  <c r="K83" i="1"/>
  <c r="L82" i="1"/>
  <c r="K82" i="1"/>
  <c r="L81" i="1"/>
  <c r="K81" i="1"/>
  <c r="J81" i="1"/>
  <c r="K80" i="1"/>
  <c r="L79" i="1"/>
  <c r="K79" i="1"/>
  <c r="J79" i="1"/>
  <c r="L78" i="1"/>
  <c r="J78" i="1"/>
  <c r="K77" i="1"/>
  <c r="L76" i="1"/>
  <c r="K76" i="1"/>
  <c r="J76" i="1"/>
  <c r="L75" i="1"/>
  <c r="J75" i="1"/>
  <c r="L74" i="1"/>
  <c r="K74" i="1"/>
  <c r="J74" i="1"/>
  <c r="L73" i="1"/>
  <c r="K73" i="1"/>
  <c r="J73" i="1"/>
  <c r="K72" i="1"/>
  <c r="J72" i="1"/>
  <c r="L71" i="1"/>
  <c r="K71" i="1"/>
  <c r="J71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K44" i="1"/>
  <c r="J44" i="1"/>
  <c r="L43" i="1"/>
  <c r="K43" i="1"/>
  <c r="J43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K37" i="1"/>
  <c r="J37" i="1"/>
  <c r="K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K21" i="1"/>
  <c r="L20" i="1"/>
  <c r="K20" i="1"/>
  <c r="J20" i="1"/>
  <c r="L19" i="1"/>
  <c r="K19" i="1"/>
  <c r="J19" i="1"/>
  <c r="L18" i="1"/>
  <c r="K18" i="1"/>
  <c r="J18" i="1"/>
  <c r="L17" i="1"/>
  <c r="K17" i="1"/>
  <c r="K16" i="1"/>
  <c r="L15" i="1"/>
  <c r="K15" i="1"/>
  <c r="J15" i="1"/>
  <c r="L14" i="1"/>
  <c r="K14" i="1"/>
  <c r="J14" i="1"/>
  <c r="L13" i="1"/>
  <c r="K13" i="1"/>
  <c r="L12" i="1"/>
  <c r="K12" i="1"/>
  <c r="L11" i="1"/>
  <c r="K11" i="1"/>
  <c r="J11" i="1"/>
  <c r="L10" i="1"/>
  <c r="K10" i="1"/>
  <c r="J10" i="1"/>
  <c r="K9" i="1"/>
  <c r="C613" i="1"/>
  <c r="C612" i="1"/>
  <c r="C611" i="1"/>
  <c r="C610" i="1"/>
  <c r="C609" i="1"/>
  <c r="C608" i="1"/>
  <c r="C607" i="1"/>
  <c r="C606" i="1"/>
  <c r="C605" i="1"/>
  <c r="C604" i="1"/>
  <c r="H603" i="1"/>
  <c r="G603" i="1"/>
  <c r="F603" i="1"/>
  <c r="E603" i="1"/>
  <c r="C603" i="1"/>
  <c r="C602" i="1"/>
  <c r="C601" i="1"/>
  <c r="C600" i="1"/>
  <c r="C599" i="1"/>
  <c r="C598" i="1"/>
  <c r="C597" i="1"/>
  <c r="C596" i="1"/>
  <c r="C595" i="1"/>
  <c r="C594" i="1"/>
  <c r="C592" i="1"/>
  <c r="H591" i="1"/>
  <c r="G591" i="1"/>
  <c r="E591" i="1"/>
  <c r="C591" i="1"/>
  <c r="H589" i="1"/>
  <c r="F589" i="1"/>
  <c r="E589" i="1"/>
  <c r="C589" i="1"/>
  <c r="F587" i="1"/>
  <c r="C587" i="1"/>
  <c r="C586" i="1"/>
  <c r="F585" i="1"/>
  <c r="C585" i="1"/>
  <c r="F584" i="1"/>
  <c r="C584" i="1"/>
  <c r="C583" i="1"/>
  <c r="F580" i="1"/>
  <c r="C580" i="1"/>
  <c r="C576" i="1"/>
  <c r="C575" i="1"/>
  <c r="F574" i="1"/>
  <c r="C574" i="1"/>
  <c r="C573" i="1"/>
  <c r="C571" i="1"/>
  <c r="H567" i="1"/>
  <c r="G567" i="1"/>
  <c r="F567" i="1"/>
  <c r="E567" i="1"/>
  <c r="C567" i="1"/>
  <c r="C565" i="1"/>
  <c r="H559" i="1"/>
  <c r="G559" i="1"/>
  <c r="F559" i="1"/>
  <c r="E559" i="1"/>
  <c r="C557" i="1"/>
  <c r="F555" i="1"/>
  <c r="C555" i="1"/>
  <c r="C553" i="1"/>
  <c r="C550" i="1"/>
  <c r="C549" i="1"/>
  <c r="C548" i="1"/>
  <c r="H545" i="1"/>
  <c r="G545" i="1"/>
  <c r="F545" i="1"/>
  <c r="E545" i="1"/>
  <c r="C543" i="1"/>
  <c r="C542" i="1"/>
  <c r="C541" i="1"/>
  <c r="C540" i="1"/>
  <c r="C539" i="1"/>
  <c r="C538" i="1"/>
  <c r="C536" i="1"/>
  <c r="F535" i="1"/>
  <c r="C535" i="1"/>
  <c r="C534" i="1"/>
  <c r="C533" i="1"/>
  <c r="C532" i="1"/>
  <c r="C531" i="1"/>
  <c r="F529" i="1"/>
  <c r="C529" i="1"/>
  <c r="C528" i="1"/>
  <c r="C527" i="1"/>
  <c r="C526" i="1"/>
  <c r="C525" i="1"/>
  <c r="C524" i="1"/>
  <c r="C523" i="1"/>
  <c r="C522" i="1"/>
  <c r="C521" i="1"/>
  <c r="C520" i="1"/>
  <c r="C519" i="1"/>
  <c r="F518" i="1"/>
  <c r="C518" i="1"/>
  <c r="C517" i="1"/>
  <c r="C516" i="1"/>
  <c r="C515" i="1"/>
  <c r="C513" i="1"/>
  <c r="C511" i="1"/>
  <c r="C510" i="1"/>
  <c r="C509" i="1"/>
  <c r="C507" i="1"/>
  <c r="H506" i="1"/>
  <c r="F506" i="1"/>
  <c r="E506" i="1"/>
  <c r="C504" i="1"/>
  <c r="F503" i="1"/>
  <c r="C503" i="1"/>
  <c r="C502" i="1"/>
  <c r="C501" i="1"/>
  <c r="C500" i="1"/>
  <c r="C499" i="1"/>
  <c r="C498" i="1"/>
  <c r="C497" i="1"/>
  <c r="C496" i="1"/>
  <c r="F495" i="1"/>
  <c r="C495" i="1"/>
  <c r="F494" i="1"/>
  <c r="C494" i="1"/>
  <c r="F493" i="1"/>
  <c r="C493" i="1"/>
  <c r="C492" i="1"/>
  <c r="C491" i="1"/>
  <c r="C490" i="1"/>
  <c r="C489" i="1"/>
  <c r="C488" i="1"/>
  <c r="F487" i="1"/>
  <c r="C487" i="1"/>
  <c r="C486" i="1"/>
  <c r="C485" i="1"/>
  <c r="C484" i="1"/>
  <c r="C483" i="1"/>
  <c r="C482" i="1"/>
  <c r="C481" i="1"/>
  <c r="F480" i="1"/>
  <c r="C480" i="1"/>
  <c r="C479" i="1"/>
  <c r="F478" i="1"/>
  <c r="C478" i="1"/>
  <c r="F477" i="1"/>
  <c r="C477" i="1"/>
  <c r="C476" i="1"/>
  <c r="F475" i="1"/>
  <c r="C475" i="1"/>
  <c r="C474" i="1"/>
  <c r="C473" i="1"/>
  <c r="C472" i="1"/>
  <c r="F471" i="1"/>
  <c r="C471" i="1"/>
  <c r="C470" i="1"/>
  <c r="C469" i="1"/>
  <c r="C468" i="1"/>
  <c r="H467" i="1"/>
  <c r="G467" i="1"/>
  <c r="F467" i="1"/>
  <c r="E467" i="1"/>
  <c r="C467" i="1"/>
  <c r="C466" i="1"/>
  <c r="C465" i="1"/>
  <c r="H464" i="1"/>
  <c r="G464" i="1"/>
  <c r="F464" i="1"/>
  <c r="E464" i="1"/>
  <c r="C464" i="1"/>
  <c r="C462" i="1"/>
  <c r="C461" i="1"/>
  <c r="C460" i="1"/>
  <c r="C459" i="1"/>
  <c r="C457" i="1"/>
  <c r="C456" i="1"/>
  <c r="C455" i="1"/>
  <c r="C454" i="1"/>
  <c r="C453" i="1"/>
  <c r="C452" i="1"/>
  <c r="C449" i="1"/>
  <c r="C448" i="1"/>
  <c r="F447" i="1"/>
  <c r="C447" i="1"/>
  <c r="F446" i="1"/>
  <c r="C446" i="1"/>
  <c r="C445" i="1"/>
  <c r="C444" i="1"/>
  <c r="C443" i="1"/>
  <c r="C442" i="1"/>
  <c r="C441" i="1"/>
  <c r="C439" i="1"/>
  <c r="C438" i="1"/>
  <c r="C437" i="1"/>
  <c r="C436" i="1"/>
  <c r="C435" i="1"/>
  <c r="C434" i="1"/>
  <c r="C433" i="1"/>
  <c r="C431" i="1"/>
  <c r="C430" i="1"/>
  <c r="H429" i="1"/>
  <c r="G429" i="1"/>
  <c r="F429" i="1"/>
  <c r="E429" i="1"/>
  <c r="C429" i="1"/>
  <c r="C427" i="1"/>
  <c r="H426" i="1"/>
  <c r="G426" i="1"/>
  <c r="F426" i="1"/>
  <c r="E426" i="1"/>
  <c r="C426" i="1"/>
  <c r="C425" i="1"/>
  <c r="C422" i="1"/>
  <c r="C421" i="1"/>
  <c r="C420" i="1"/>
  <c r="C419" i="1"/>
  <c r="C418" i="1"/>
  <c r="C417" i="1"/>
  <c r="C416" i="1"/>
  <c r="F415" i="1"/>
  <c r="C415" i="1"/>
  <c r="C414" i="1"/>
  <c r="C413" i="1"/>
  <c r="F412" i="1"/>
  <c r="C412" i="1"/>
  <c r="C411" i="1"/>
  <c r="F410" i="1"/>
  <c r="C410" i="1"/>
  <c r="C409" i="1"/>
  <c r="C408" i="1"/>
  <c r="C407" i="1"/>
  <c r="C406" i="1"/>
  <c r="C404" i="1"/>
  <c r="C403" i="1"/>
  <c r="C402" i="1"/>
  <c r="C399" i="1"/>
  <c r="C398" i="1"/>
  <c r="C397" i="1"/>
  <c r="C396" i="1"/>
  <c r="C394" i="1"/>
  <c r="C390" i="1"/>
  <c r="C389" i="1"/>
  <c r="C388" i="1"/>
  <c r="C387" i="1"/>
  <c r="C386" i="1"/>
  <c r="C385" i="1"/>
  <c r="C384" i="1"/>
  <c r="C382" i="1"/>
  <c r="C379" i="1"/>
  <c r="G374" i="1"/>
  <c r="F374" i="1"/>
  <c r="E374" i="1"/>
  <c r="C374" i="1"/>
  <c r="H373" i="1"/>
  <c r="G373" i="1"/>
  <c r="F373" i="1"/>
  <c r="E373" i="1"/>
  <c r="C373" i="1"/>
  <c r="C372" i="1"/>
  <c r="C371" i="1"/>
  <c r="H370" i="1"/>
  <c r="G370" i="1"/>
  <c r="F370" i="1"/>
  <c r="E370" i="1"/>
  <c r="C370" i="1"/>
  <c r="C369" i="1"/>
  <c r="C368" i="1"/>
  <c r="C367" i="1"/>
  <c r="C364" i="1"/>
  <c r="H356" i="1"/>
  <c r="G356" i="1"/>
  <c r="F356" i="1"/>
  <c r="E356" i="1"/>
  <c r="C356" i="1"/>
  <c r="C355" i="1"/>
  <c r="C353" i="1"/>
  <c r="C352" i="1"/>
  <c r="H351" i="1"/>
  <c r="G351" i="1"/>
  <c r="F351" i="1"/>
  <c r="E351" i="1"/>
  <c r="C351" i="1"/>
  <c r="C347" i="1"/>
  <c r="F345" i="1"/>
  <c r="C345" i="1"/>
  <c r="C344" i="1"/>
  <c r="H331" i="1"/>
  <c r="F331" i="1"/>
  <c r="E331" i="1"/>
  <c r="F329" i="1"/>
  <c r="C329" i="1"/>
  <c r="C328" i="1"/>
  <c r="C327" i="1"/>
  <c r="C326" i="1"/>
  <c r="C325" i="1"/>
  <c r="C324" i="1"/>
  <c r="C323" i="1"/>
  <c r="C322" i="1"/>
  <c r="H319" i="1"/>
  <c r="G319" i="1"/>
  <c r="F319" i="1"/>
  <c r="E319" i="1"/>
  <c r="C319" i="1"/>
  <c r="F318" i="1"/>
  <c r="C318" i="1"/>
  <c r="C317" i="1"/>
  <c r="C316" i="1"/>
  <c r="C315" i="1"/>
  <c r="F314" i="1"/>
  <c r="C314" i="1"/>
  <c r="C313" i="1"/>
  <c r="F312" i="1"/>
  <c r="C312" i="1"/>
  <c r="C311" i="1"/>
  <c r="F310" i="1"/>
  <c r="C310" i="1"/>
  <c r="C309" i="1"/>
  <c r="C308" i="1"/>
  <c r="C307" i="1"/>
  <c r="F306" i="1"/>
  <c r="C306" i="1"/>
  <c r="H305" i="1"/>
  <c r="G305" i="1"/>
  <c r="F305" i="1"/>
  <c r="E305" i="1"/>
  <c r="C305" i="1"/>
  <c r="H301" i="1"/>
  <c r="G301" i="1"/>
  <c r="F301" i="1"/>
  <c r="E301" i="1"/>
  <c r="C301" i="1"/>
  <c r="F300" i="1"/>
  <c r="C300" i="1"/>
  <c r="C299" i="1"/>
  <c r="C298" i="1"/>
  <c r="C297" i="1"/>
  <c r="C296" i="1"/>
  <c r="C295" i="1"/>
  <c r="C294" i="1"/>
  <c r="C292" i="1"/>
  <c r="C291" i="1"/>
  <c r="F289" i="1"/>
  <c r="C289" i="1"/>
  <c r="F288" i="1"/>
  <c r="C288" i="1"/>
  <c r="C286" i="1"/>
  <c r="C285" i="1"/>
  <c r="C284" i="1"/>
  <c r="C283" i="1"/>
  <c r="C282" i="1"/>
  <c r="F281" i="1"/>
  <c r="C281" i="1"/>
  <c r="C280" i="1"/>
  <c r="C279" i="1"/>
  <c r="F278" i="1"/>
  <c r="C278" i="1"/>
  <c r="C277" i="1"/>
  <c r="C276" i="1"/>
  <c r="C275" i="1"/>
  <c r="C273" i="1"/>
  <c r="C271" i="1"/>
  <c r="C270" i="1"/>
  <c r="C269" i="1"/>
  <c r="H267" i="1"/>
  <c r="G267" i="1"/>
  <c r="F267" i="1"/>
  <c r="E267" i="1"/>
  <c r="C267" i="1"/>
  <c r="C266" i="1"/>
  <c r="C264" i="1"/>
  <c r="C263" i="1"/>
  <c r="C262" i="1"/>
  <c r="C261" i="1"/>
  <c r="C259" i="1"/>
  <c r="C258" i="1"/>
  <c r="C257" i="1"/>
  <c r="C256" i="1"/>
  <c r="C255" i="1"/>
  <c r="H254" i="1"/>
  <c r="G254" i="1"/>
  <c r="F254" i="1"/>
  <c r="E254" i="1"/>
  <c r="C254" i="1"/>
  <c r="C253" i="1"/>
  <c r="C252" i="1"/>
  <c r="H249" i="1"/>
  <c r="G249" i="1"/>
  <c r="F249" i="1"/>
  <c r="E249" i="1"/>
  <c r="C249" i="1"/>
  <c r="F248" i="1"/>
  <c r="C248" i="1"/>
  <c r="C247" i="1"/>
  <c r="F245" i="1"/>
  <c r="C245" i="1"/>
  <c r="C244" i="1"/>
  <c r="C243" i="1"/>
  <c r="F241" i="1"/>
  <c r="C241" i="1"/>
  <c r="F240" i="1"/>
  <c r="C240" i="1"/>
  <c r="C239" i="1"/>
  <c r="C233" i="1"/>
  <c r="C232" i="1"/>
  <c r="C231" i="1"/>
  <c r="C230" i="1"/>
  <c r="C228" i="1"/>
  <c r="H227" i="1"/>
  <c r="G227" i="1"/>
  <c r="F227" i="1"/>
  <c r="E227" i="1"/>
  <c r="C227" i="1"/>
  <c r="C226" i="1"/>
  <c r="C224" i="1"/>
  <c r="F223" i="1"/>
  <c r="C223" i="1"/>
  <c r="C222" i="1"/>
  <c r="C221" i="1"/>
  <c r="C220" i="1"/>
  <c r="C219" i="1"/>
  <c r="C218" i="1"/>
  <c r="F217" i="1"/>
  <c r="C217" i="1"/>
  <c r="H214" i="1"/>
  <c r="G214" i="1"/>
  <c r="F214" i="1"/>
  <c r="E214" i="1"/>
  <c r="C214" i="1"/>
  <c r="C213" i="1"/>
  <c r="C212" i="1"/>
  <c r="F211" i="1"/>
  <c r="C211" i="1"/>
  <c r="C210" i="1"/>
  <c r="C209" i="1"/>
  <c r="C208" i="1"/>
  <c r="C207" i="1"/>
  <c r="E206" i="1"/>
  <c r="C206" i="1"/>
  <c r="C205" i="1"/>
  <c r="C203" i="1"/>
  <c r="F202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89" i="1"/>
  <c r="C188" i="1"/>
  <c r="H186" i="1"/>
  <c r="G186" i="1"/>
  <c r="F186" i="1"/>
  <c r="E186" i="1"/>
  <c r="C186" i="1"/>
  <c r="C185" i="1"/>
  <c r="C183" i="1"/>
  <c r="C181" i="1"/>
  <c r="H180" i="1"/>
  <c r="G180" i="1"/>
  <c r="F180" i="1"/>
  <c r="E180" i="1"/>
  <c r="C180" i="1"/>
  <c r="C178" i="1"/>
  <c r="C177" i="1"/>
  <c r="C174" i="1"/>
  <c r="C170" i="1"/>
  <c r="H169" i="1"/>
  <c r="G169" i="1"/>
  <c r="F169" i="1"/>
  <c r="E169" i="1"/>
  <c r="C169" i="1"/>
  <c r="C167" i="1"/>
  <c r="C166" i="1"/>
  <c r="C165" i="1"/>
  <c r="F164" i="1"/>
  <c r="C164" i="1"/>
  <c r="C163" i="1"/>
  <c r="F162" i="1"/>
  <c r="C162" i="1"/>
  <c r="C161" i="1"/>
  <c r="C160" i="1"/>
  <c r="C159" i="1"/>
  <c r="F157" i="1"/>
  <c r="C157" i="1"/>
  <c r="C154" i="1"/>
  <c r="C153" i="1"/>
  <c r="C152" i="1"/>
  <c r="F151" i="1"/>
  <c r="C151" i="1"/>
  <c r="C150" i="1"/>
  <c r="F149" i="1"/>
  <c r="C149" i="1"/>
  <c r="C147" i="1"/>
  <c r="C146" i="1"/>
  <c r="F145" i="1"/>
  <c r="C145" i="1"/>
  <c r="C144" i="1"/>
  <c r="C143" i="1"/>
  <c r="C142" i="1"/>
  <c r="C141" i="1"/>
  <c r="C140" i="1"/>
  <c r="C139" i="1"/>
  <c r="H138" i="1"/>
  <c r="G138" i="1"/>
  <c r="F138" i="1"/>
  <c r="E138" i="1"/>
  <c r="C138" i="1"/>
  <c r="C135" i="1"/>
  <c r="C134" i="1"/>
  <c r="C133" i="1"/>
  <c r="C132" i="1"/>
  <c r="C131" i="1"/>
  <c r="H128" i="1"/>
  <c r="G128" i="1"/>
  <c r="F128" i="1"/>
  <c r="E128" i="1"/>
  <c r="C128" i="1"/>
  <c r="H127" i="1"/>
  <c r="G127" i="1"/>
  <c r="F127" i="1"/>
  <c r="E127" i="1"/>
  <c r="C127" i="1"/>
  <c r="C125" i="1"/>
  <c r="C122" i="1"/>
  <c r="C121" i="1"/>
  <c r="H119" i="1"/>
  <c r="G119" i="1"/>
  <c r="F119" i="1"/>
  <c r="E119" i="1"/>
  <c r="C119" i="1"/>
  <c r="C118" i="1"/>
  <c r="F116" i="1"/>
  <c r="C116" i="1"/>
  <c r="C115" i="1"/>
  <c r="H112" i="1"/>
  <c r="G112" i="1"/>
  <c r="F112" i="1"/>
  <c r="E112" i="1"/>
  <c r="C112" i="1"/>
  <c r="C110" i="1"/>
  <c r="C109" i="1"/>
  <c r="C108" i="1"/>
  <c r="C106" i="1"/>
  <c r="C105" i="1"/>
  <c r="C104" i="1"/>
  <c r="C103" i="1"/>
  <c r="C102" i="1"/>
  <c r="C101" i="1"/>
  <c r="C98" i="1"/>
  <c r="C92" i="1"/>
  <c r="H88" i="1"/>
  <c r="G88" i="1"/>
  <c r="F88" i="1"/>
  <c r="E88" i="1"/>
  <c r="C88" i="1"/>
  <c r="C87" i="1"/>
  <c r="C82" i="1"/>
  <c r="H81" i="1"/>
  <c r="G81" i="1"/>
  <c r="F81" i="1"/>
  <c r="E81" i="1"/>
  <c r="C81" i="1"/>
  <c r="C80" i="1"/>
  <c r="C79" i="1"/>
  <c r="F74" i="1"/>
  <c r="C74" i="1"/>
  <c r="F73" i="1"/>
  <c r="C73" i="1"/>
  <c r="H71" i="1"/>
  <c r="E71" i="1"/>
  <c r="C71" i="1"/>
  <c r="C69" i="1"/>
  <c r="C68" i="1"/>
  <c r="F67" i="1"/>
  <c r="C67" i="1"/>
  <c r="H65" i="1"/>
  <c r="G65" i="1"/>
  <c r="F65" i="1"/>
  <c r="E65" i="1"/>
  <c r="C65" i="1"/>
  <c r="H64" i="1"/>
  <c r="F64" i="1"/>
  <c r="E64" i="1"/>
  <c r="C64" i="1"/>
  <c r="C63" i="1"/>
  <c r="C62" i="1"/>
  <c r="C61" i="1"/>
  <c r="C60" i="1"/>
  <c r="F59" i="1"/>
  <c r="C59" i="1"/>
  <c r="C58" i="1"/>
  <c r="F57" i="1"/>
  <c r="C57" i="1"/>
  <c r="C56" i="1"/>
  <c r="F55" i="1"/>
  <c r="C55" i="1"/>
  <c r="F54" i="1"/>
  <c r="C54" i="1"/>
  <c r="C53" i="1"/>
  <c r="C51" i="1"/>
  <c r="F50" i="1"/>
  <c r="C50" i="1"/>
  <c r="C49" i="1"/>
  <c r="C48" i="1"/>
  <c r="C47" i="1"/>
  <c r="C46" i="1"/>
  <c r="H44" i="1"/>
  <c r="E44" i="1"/>
  <c r="C44" i="1"/>
  <c r="C43" i="1"/>
  <c r="C42" i="1"/>
  <c r="F41" i="1"/>
  <c r="C41" i="1"/>
  <c r="H40" i="1"/>
  <c r="G40" i="1"/>
  <c r="F40" i="1"/>
  <c r="E40" i="1"/>
  <c r="H39" i="1"/>
  <c r="G39" i="1"/>
  <c r="F39" i="1"/>
  <c r="E39" i="1"/>
  <c r="C39" i="1"/>
  <c r="F38" i="1"/>
  <c r="C38" i="1"/>
  <c r="H37" i="1"/>
  <c r="E37" i="1"/>
  <c r="C37" i="1"/>
  <c r="C35" i="1"/>
  <c r="H34" i="1"/>
  <c r="G34" i="1"/>
  <c r="F34" i="1"/>
  <c r="E34" i="1"/>
  <c r="C34" i="1"/>
  <c r="H33" i="1"/>
  <c r="G33" i="1"/>
  <c r="F33" i="1"/>
  <c r="E33" i="1"/>
  <c r="C33" i="1"/>
  <c r="C32" i="1"/>
  <c r="C31" i="1"/>
  <c r="C29" i="1"/>
  <c r="C26" i="1"/>
  <c r="F25" i="1"/>
  <c r="C25" i="1"/>
  <c r="C23" i="1"/>
  <c r="F20" i="1"/>
  <c r="C20" i="1"/>
  <c r="C17" i="1"/>
  <c r="C16" i="1"/>
  <c r="C15" i="1"/>
  <c r="F14" i="1"/>
  <c r="C14" i="1"/>
  <c r="F12" i="1"/>
  <c r="C11" i="1"/>
  <c r="H10" i="1"/>
  <c r="F10" i="1"/>
  <c r="E10" i="1"/>
  <c r="I616" i="1" l="1"/>
  <c r="Q426" i="1" l="1"/>
  <c r="Q370" i="1"/>
  <c r="Q254" i="1"/>
  <c r="Q214" i="1"/>
  <c r="Q186" i="1"/>
  <c r="Q138" i="1"/>
  <c r="Q34" i="1"/>
  <c r="I65" i="11"/>
  <c r="P590" i="1" s="1"/>
  <c r="I64" i="11"/>
  <c r="P523" i="1" s="1"/>
  <c r="I63" i="11"/>
  <c r="P322" i="1" s="1"/>
  <c r="I62" i="11"/>
  <c r="P321" i="1" s="1"/>
  <c r="I61" i="11"/>
  <c r="P320" i="1" s="1"/>
  <c r="I60" i="11"/>
  <c r="P304" i="1" s="1"/>
  <c r="I59" i="11"/>
  <c r="P303" i="1" s="1"/>
  <c r="I58" i="11"/>
  <c r="P302" i="1" s="1"/>
  <c r="I57" i="11"/>
  <c r="P299" i="1" s="1"/>
  <c r="I56" i="11"/>
  <c r="P293" i="1" s="1"/>
  <c r="I55" i="11"/>
  <c r="P292" i="1" s="1"/>
  <c r="I54" i="11"/>
  <c r="P290" i="1" s="1"/>
  <c r="I53" i="11"/>
  <c r="P287" i="1" s="1"/>
  <c r="I52" i="11"/>
  <c r="P274" i="1" s="1"/>
  <c r="I51" i="11"/>
  <c r="P273" i="1" s="1"/>
  <c r="I50" i="11"/>
  <c r="P272" i="1" s="1"/>
  <c r="I49" i="11"/>
  <c r="P269" i="1" s="1"/>
  <c r="I48" i="11"/>
  <c r="P268" i="1" s="1"/>
  <c r="I47" i="11"/>
  <c r="P266" i="1" s="1"/>
  <c r="I46" i="11"/>
  <c r="P265" i="1" s="1"/>
  <c r="I45" i="11"/>
  <c r="P264" i="1" s="1"/>
  <c r="I44" i="11"/>
  <c r="P262" i="1" s="1"/>
  <c r="I43" i="11"/>
  <c r="P261" i="1" s="1"/>
  <c r="I42" i="11"/>
  <c r="P260" i="1" s="1"/>
  <c r="I41" i="11"/>
  <c r="P258" i="1" s="1"/>
  <c r="I40" i="11"/>
  <c r="P257" i="1" s="1"/>
  <c r="I39" i="11"/>
  <c r="P256" i="1" s="1"/>
  <c r="I38" i="11"/>
  <c r="P255" i="1" s="1"/>
  <c r="I37" i="11"/>
  <c r="P251" i="1" s="1"/>
  <c r="I36" i="11"/>
  <c r="P250" i="1" s="1"/>
  <c r="I35" i="11"/>
  <c r="P244" i="1" s="1"/>
  <c r="I34" i="11"/>
  <c r="P243" i="1" s="1"/>
  <c r="I33" i="11"/>
  <c r="P239" i="1" s="1"/>
  <c r="I32" i="11"/>
  <c r="P229" i="1" s="1"/>
  <c r="I31" i="11"/>
  <c r="P228" i="1" s="1"/>
  <c r="I30" i="11"/>
  <c r="P222" i="1" s="1"/>
  <c r="I29" i="11"/>
  <c r="P221" i="1" s="1"/>
  <c r="I28" i="11"/>
  <c r="P220" i="1" s="1"/>
  <c r="I27" i="11"/>
  <c r="P218" i="1" s="1"/>
  <c r="I26" i="11"/>
  <c r="P216" i="1" s="1"/>
  <c r="I25" i="11"/>
  <c r="P215" i="1" s="1"/>
  <c r="I24" i="11"/>
  <c r="P213" i="1" s="1"/>
  <c r="I23" i="11"/>
  <c r="P212" i="1" s="1"/>
  <c r="I22" i="11"/>
  <c r="P210" i="1" s="1"/>
  <c r="I21" i="11"/>
  <c r="P209" i="1" s="1"/>
  <c r="I20" i="11"/>
  <c r="P207" i="1" s="1"/>
  <c r="I19" i="11"/>
  <c r="P206" i="1" s="1"/>
  <c r="I18" i="11"/>
  <c r="P205" i="1" s="1"/>
  <c r="I17" i="11"/>
  <c r="P204" i="1" s="1"/>
  <c r="I16" i="11"/>
  <c r="P201" i="1" s="1"/>
  <c r="I15" i="11"/>
  <c r="P200" i="1" s="1"/>
  <c r="I14" i="11"/>
  <c r="P197" i="1" s="1"/>
  <c r="I13" i="11"/>
  <c r="P109" i="1" s="1"/>
  <c r="I12" i="11"/>
  <c r="P92" i="1" s="1"/>
  <c r="I9" i="11"/>
  <c r="I17" i="10"/>
  <c r="N614" i="1" s="1"/>
  <c r="I16" i="10"/>
  <c r="N334" i="1" s="1"/>
  <c r="I15" i="10"/>
  <c r="N179" i="1" s="1"/>
  <c r="I14" i="10"/>
  <c r="N148" i="1" s="1"/>
  <c r="I13" i="10"/>
  <c r="N100" i="1" s="1"/>
  <c r="I12" i="10"/>
  <c r="N21" i="1" s="1"/>
  <c r="I9" i="10"/>
  <c r="I111" i="9"/>
  <c r="L614" i="1" s="1"/>
  <c r="I110" i="9"/>
  <c r="L605" i="1" s="1"/>
  <c r="I109" i="9"/>
  <c r="L589" i="1" s="1"/>
  <c r="I108" i="9"/>
  <c r="L588" i="1" s="1"/>
  <c r="I107" i="9"/>
  <c r="L582" i="1" s="1"/>
  <c r="I106" i="9"/>
  <c r="L578" i="1" s="1"/>
  <c r="I105" i="9"/>
  <c r="L577" i="1" s="1"/>
  <c r="I104" i="9"/>
  <c r="L572" i="1" s="1"/>
  <c r="I103" i="9"/>
  <c r="L563" i="1" s="1"/>
  <c r="I102" i="9"/>
  <c r="L559" i="1" s="1"/>
  <c r="I101" i="9"/>
  <c r="L558" i="1" s="1"/>
  <c r="I100" i="9"/>
  <c r="L556" i="1" s="1"/>
  <c r="I99" i="9"/>
  <c r="L551" i="1" s="1"/>
  <c r="I98" i="9"/>
  <c r="L540" i="1" s="1"/>
  <c r="I97" i="9"/>
  <c r="L539" i="1" s="1"/>
  <c r="I96" i="9"/>
  <c r="L538" i="1" s="1"/>
  <c r="I95" i="9"/>
  <c r="L537" i="1" s="1"/>
  <c r="I94" i="9"/>
  <c r="L536" i="1" s="1"/>
  <c r="I93" i="9"/>
  <c r="L534" i="1" s="1"/>
  <c r="I92" i="9"/>
  <c r="L530" i="1" s="1"/>
  <c r="I91" i="9"/>
  <c r="L514" i="1" s="1"/>
  <c r="I90" i="9"/>
  <c r="L505" i="1" s="1"/>
  <c r="I89" i="9"/>
  <c r="L465" i="1" s="1"/>
  <c r="I87" i="9"/>
  <c r="L458" i="1" s="1"/>
  <c r="I86" i="9"/>
  <c r="L450" i="1" s="1"/>
  <c r="I85" i="9"/>
  <c r="L442" i="1" s="1"/>
  <c r="I84" i="9"/>
  <c r="L432" i="1" s="1"/>
  <c r="I83" i="9"/>
  <c r="L424" i="1" s="1"/>
  <c r="I82" i="9"/>
  <c r="L422" i="1" s="1"/>
  <c r="I81" i="9"/>
  <c r="L416" i="1" s="1"/>
  <c r="I80" i="9"/>
  <c r="L402" i="1" s="1"/>
  <c r="I79" i="9"/>
  <c r="L401" i="1" s="1"/>
  <c r="I78" i="9"/>
  <c r="L399" i="1" s="1"/>
  <c r="I77" i="9"/>
  <c r="L397" i="1" s="1"/>
  <c r="I76" i="9"/>
  <c r="L396" i="1" s="1"/>
  <c r="I75" i="9"/>
  <c r="L395" i="1" s="1"/>
  <c r="I74" i="9"/>
  <c r="L390" i="1" s="1"/>
  <c r="I73" i="9"/>
  <c r="L387" i="1" s="1"/>
  <c r="I72" i="9"/>
  <c r="L381" i="1" s="1"/>
  <c r="I71" i="9"/>
  <c r="L376" i="1" s="1"/>
  <c r="I70" i="9"/>
  <c r="L375" i="1" s="1"/>
  <c r="I69" i="9"/>
  <c r="L374" i="1" s="1"/>
  <c r="I68" i="9"/>
  <c r="L365" i="1" s="1"/>
  <c r="I67" i="9"/>
  <c r="L350" i="1" s="1"/>
  <c r="I66" i="9"/>
  <c r="L348" i="1" s="1"/>
  <c r="I65" i="9"/>
  <c r="L334" i="1" s="1"/>
  <c r="I64" i="9"/>
  <c r="L323" i="1" s="1"/>
  <c r="I63" i="9"/>
  <c r="L304" i="1" s="1"/>
  <c r="I62" i="9"/>
  <c r="L296" i="1" s="1"/>
  <c r="I61" i="9"/>
  <c r="L294" i="1" s="1"/>
  <c r="I60" i="9"/>
  <c r="L268" i="1" s="1"/>
  <c r="I59" i="9"/>
  <c r="L265" i="1" s="1"/>
  <c r="I58" i="9"/>
  <c r="L256" i="1" s="1"/>
  <c r="I57" i="9"/>
  <c r="L239" i="1" s="1"/>
  <c r="I56" i="9"/>
  <c r="L225" i="1" s="1"/>
  <c r="I55" i="9"/>
  <c r="L221" i="1" s="1"/>
  <c r="I54" i="9"/>
  <c r="L213" i="1" s="1"/>
  <c r="I53" i="9"/>
  <c r="L212" i="1" s="1"/>
  <c r="I52" i="9"/>
  <c r="L201" i="1" s="1"/>
  <c r="I51" i="9"/>
  <c r="L198" i="1" s="1"/>
  <c r="I50" i="9"/>
  <c r="L191" i="1" s="1"/>
  <c r="I49" i="9"/>
  <c r="L185" i="1" s="1"/>
  <c r="I48" i="9"/>
  <c r="L184" i="1" s="1"/>
  <c r="I47" i="9"/>
  <c r="L178" i="1" s="1"/>
  <c r="I46" i="9"/>
  <c r="L176" i="1" s="1"/>
  <c r="I45" i="9"/>
  <c r="L175" i="1" s="1"/>
  <c r="I44" i="9"/>
  <c r="L152" i="1" s="1"/>
  <c r="I43" i="9"/>
  <c r="L148" i="1" s="1"/>
  <c r="I42" i="9"/>
  <c r="L146" i="1" s="1"/>
  <c r="I41" i="9"/>
  <c r="L139" i="1" s="1"/>
  <c r="I40" i="9"/>
  <c r="L137" i="1" s="1"/>
  <c r="I39" i="9"/>
  <c r="L136" i="1" s="1"/>
  <c r="I38" i="9"/>
  <c r="L134" i="1" s="1"/>
  <c r="I37" i="9"/>
  <c r="L129" i="1" s="1"/>
  <c r="I36" i="9"/>
  <c r="L126" i="1" s="1"/>
  <c r="I35" i="9"/>
  <c r="L124" i="1" s="1"/>
  <c r="I34" i="9"/>
  <c r="L113" i="1" s="1"/>
  <c r="I33" i="9"/>
  <c r="L111" i="1" s="1"/>
  <c r="I32" i="9"/>
  <c r="L109" i="1" s="1"/>
  <c r="I31" i="9"/>
  <c r="L107" i="1" s="1"/>
  <c r="I30" i="9"/>
  <c r="L90" i="1" s="1"/>
  <c r="I29" i="9"/>
  <c r="L85" i="1" s="1"/>
  <c r="I28" i="9"/>
  <c r="L83" i="1" s="1"/>
  <c r="I27" i="9"/>
  <c r="L80" i="1" s="1"/>
  <c r="I26" i="9"/>
  <c r="L77" i="1" s="1"/>
  <c r="I25" i="9"/>
  <c r="L72" i="1" s="1"/>
  <c r="I24" i="9"/>
  <c r="L70" i="1" s="1"/>
  <c r="I23" i="9"/>
  <c r="L44" i="1" s="1"/>
  <c r="I22" i="9"/>
  <c r="L42" i="1" s="1"/>
  <c r="I21" i="9"/>
  <c r="L37" i="1" s="1"/>
  <c r="I20" i="9"/>
  <c r="L36" i="1" s="1"/>
  <c r="I19" i="9"/>
  <c r="L21" i="1" s="1"/>
  <c r="I18" i="9"/>
  <c r="L16" i="1" s="1"/>
  <c r="I17" i="9"/>
  <c r="L9" i="1" s="1"/>
  <c r="I14" i="9"/>
  <c r="I13" i="9"/>
  <c r="I12" i="9"/>
  <c r="I11" i="9"/>
  <c r="I10" i="9"/>
  <c r="I9" i="9"/>
  <c r="I23" i="8"/>
  <c r="K605" i="1" s="1"/>
  <c r="I22" i="8"/>
  <c r="K463" i="1" s="1"/>
  <c r="I21" i="8"/>
  <c r="K458" i="1" s="1"/>
  <c r="I20" i="8"/>
  <c r="K190" i="1" s="1"/>
  <c r="I19" i="8"/>
  <c r="K187" i="1" s="1"/>
  <c r="I18" i="8"/>
  <c r="K185" i="1" s="1"/>
  <c r="I17" i="8"/>
  <c r="K184" i="1" s="1"/>
  <c r="I16" i="8"/>
  <c r="K182" i="1" s="1"/>
  <c r="I15" i="8"/>
  <c r="K179" i="1" s="1"/>
  <c r="I14" i="8"/>
  <c r="K176" i="1" s="1"/>
  <c r="I13" i="8"/>
  <c r="K78" i="1" s="1"/>
  <c r="I12" i="8"/>
  <c r="K75" i="1" s="1"/>
  <c r="H24" i="8"/>
  <c r="H26" i="8" s="1"/>
  <c r="I88" i="7"/>
  <c r="J614" i="1" s="1"/>
  <c r="I87" i="7"/>
  <c r="J592" i="1" s="1"/>
  <c r="I86" i="7"/>
  <c r="J589" i="1" s="1"/>
  <c r="I85" i="7"/>
  <c r="J588" i="1" s="1"/>
  <c r="I84" i="7"/>
  <c r="J570" i="1" s="1"/>
  <c r="I83" i="7"/>
  <c r="J559" i="1" s="1"/>
  <c r="I82" i="7"/>
  <c r="J558" i="1" s="1"/>
  <c r="I81" i="7"/>
  <c r="J551" i="1" s="1"/>
  <c r="I80" i="7"/>
  <c r="J537" i="1" s="1"/>
  <c r="I79" i="7"/>
  <c r="J536" i="1" s="1"/>
  <c r="I78" i="7"/>
  <c r="J534" i="1" s="1"/>
  <c r="I77" i="7"/>
  <c r="J530" i="1" s="1"/>
  <c r="I76" i="7"/>
  <c r="J514" i="1" s="1"/>
  <c r="I75" i="7"/>
  <c r="J505" i="1" s="1"/>
  <c r="I74" i="7"/>
  <c r="J465" i="1" s="1"/>
  <c r="I73" i="7"/>
  <c r="J450" i="1" s="1"/>
  <c r="I72" i="7"/>
  <c r="J440" i="1" s="1"/>
  <c r="I71" i="7"/>
  <c r="J432" i="1" s="1"/>
  <c r="I70" i="7"/>
  <c r="J423" i="1" s="1"/>
  <c r="I69" i="7"/>
  <c r="J416" i="1" s="1"/>
  <c r="I68" i="7"/>
  <c r="J401" i="1" s="1"/>
  <c r="I67" i="7"/>
  <c r="J400" i="1" s="1"/>
  <c r="I66" i="7"/>
  <c r="J399" i="1" s="1"/>
  <c r="I65" i="7"/>
  <c r="J397" i="1" s="1"/>
  <c r="I64" i="7"/>
  <c r="J396" i="1" s="1"/>
  <c r="I63" i="7"/>
  <c r="J395" i="1" s="1"/>
  <c r="I62" i="7"/>
  <c r="J390" i="1" s="1"/>
  <c r="I61" i="7"/>
  <c r="J387" i="1" s="1"/>
  <c r="I60" i="7"/>
  <c r="J381" i="1" s="1"/>
  <c r="I59" i="7"/>
  <c r="J378" i="1" s="1"/>
  <c r="I58" i="7"/>
  <c r="J377" i="1" s="1"/>
  <c r="I57" i="7"/>
  <c r="J375" i="1" s="1"/>
  <c r="I56" i="7"/>
  <c r="J369" i="1" s="1"/>
  <c r="I55" i="7"/>
  <c r="J368" i="1" s="1"/>
  <c r="I54" i="7"/>
  <c r="J366" i="1" s="1"/>
  <c r="I53" i="7"/>
  <c r="J365" i="1" s="1"/>
  <c r="I52" i="7"/>
  <c r="J348" i="1" s="1"/>
  <c r="I51" i="7"/>
  <c r="J334" i="1" s="1"/>
  <c r="I50" i="7"/>
  <c r="J330" i="1" s="1"/>
  <c r="I49" i="7"/>
  <c r="J323" i="1" s="1"/>
  <c r="I48" i="7"/>
  <c r="J298" i="1" s="1"/>
  <c r="I47" i="7"/>
  <c r="J295" i="1" s="1"/>
  <c r="I46" i="7"/>
  <c r="J292" i="1" s="1"/>
  <c r="I45" i="7"/>
  <c r="J268" i="1" s="1"/>
  <c r="I44" i="7"/>
  <c r="J258" i="1" s="1"/>
  <c r="I43" i="7"/>
  <c r="J225" i="1" s="1"/>
  <c r="I42" i="7"/>
  <c r="J222" i="1" s="1"/>
  <c r="I41" i="7"/>
  <c r="J221" i="1" s="1"/>
  <c r="I40" i="7"/>
  <c r="J213" i="1" s="1"/>
  <c r="I39" i="7"/>
  <c r="J201" i="1" s="1"/>
  <c r="I38" i="7"/>
  <c r="J190" i="1" s="1"/>
  <c r="I37" i="7"/>
  <c r="J185" i="1" s="1"/>
  <c r="I36" i="7"/>
  <c r="J175" i="1" s="1"/>
  <c r="I35" i="7"/>
  <c r="J143" i="1" s="1"/>
  <c r="I34" i="7"/>
  <c r="J134" i="1" s="1"/>
  <c r="I33" i="7"/>
  <c r="J129" i="1" s="1"/>
  <c r="I32" i="7"/>
  <c r="J126" i="1" s="1"/>
  <c r="I31" i="7"/>
  <c r="J123" i="1" s="1"/>
  <c r="I30" i="7"/>
  <c r="J111" i="1" s="1"/>
  <c r="I29" i="7"/>
  <c r="J109" i="1" s="1"/>
  <c r="I28" i="7"/>
  <c r="J97" i="1" s="1"/>
  <c r="I27" i="7"/>
  <c r="J85" i="1" s="1"/>
  <c r="I26" i="7"/>
  <c r="J83" i="1" s="1"/>
  <c r="I25" i="7"/>
  <c r="J82" i="1" s="1"/>
  <c r="I24" i="7"/>
  <c r="J80" i="1" s="1"/>
  <c r="I23" i="7"/>
  <c r="J77" i="1" s="1"/>
  <c r="I22" i="7"/>
  <c r="J36" i="1" s="1"/>
  <c r="I21" i="7"/>
  <c r="J21" i="1" s="1"/>
  <c r="I20" i="7"/>
  <c r="J17" i="1" s="1"/>
  <c r="I19" i="7"/>
  <c r="J16" i="1" s="1"/>
  <c r="I18" i="7"/>
  <c r="J13" i="1" s="1"/>
  <c r="I17" i="7"/>
  <c r="J12" i="1" s="1"/>
  <c r="I16" i="7"/>
  <c r="J9" i="1" s="1"/>
  <c r="I13" i="7"/>
  <c r="I12" i="7"/>
  <c r="I11" i="7"/>
  <c r="I10" i="7"/>
  <c r="I9" i="7"/>
  <c r="H91" i="7"/>
  <c r="I581" i="6"/>
  <c r="H614" i="1" s="1"/>
  <c r="I580" i="6"/>
  <c r="H613" i="1" s="1"/>
  <c r="I579" i="6"/>
  <c r="H612" i="1" s="1"/>
  <c r="I578" i="6"/>
  <c r="H611" i="1" s="1"/>
  <c r="I577" i="6"/>
  <c r="H610" i="1" s="1"/>
  <c r="I576" i="6"/>
  <c r="H609" i="1" s="1"/>
  <c r="I575" i="6"/>
  <c r="H608" i="1" s="1"/>
  <c r="I574" i="6"/>
  <c r="H607" i="1" s="1"/>
  <c r="I573" i="6"/>
  <c r="H606" i="1" s="1"/>
  <c r="I572" i="6"/>
  <c r="H605" i="1" s="1"/>
  <c r="I571" i="6"/>
  <c r="H604" i="1" s="1"/>
  <c r="I570" i="6"/>
  <c r="H602" i="1" s="1"/>
  <c r="I569" i="6"/>
  <c r="H601" i="1" s="1"/>
  <c r="I568" i="6"/>
  <c r="H600" i="1" s="1"/>
  <c r="I567" i="6"/>
  <c r="H599" i="1" s="1"/>
  <c r="I566" i="6"/>
  <c r="H598" i="1" s="1"/>
  <c r="I565" i="6"/>
  <c r="H597" i="1" s="1"/>
  <c r="I564" i="6"/>
  <c r="H596" i="1" s="1"/>
  <c r="I563" i="6"/>
  <c r="H595" i="1" s="1"/>
  <c r="I562" i="6"/>
  <c r="H594" i="1" s="1"/>
  <c r="I561" i="6"/>
  <c r="H593" i="1" s="1"/>
  <c r="I560" i="6"/>
  <c r="H592" i="1" s="1"/>
  <c r="I559" i="6"/>
  <c r="H590" i="1" s="1"/>
  <c r="I558" i="6"/>
  <c r="H588" i="1" s="1"/>
  <c r="I557" i="6"/>
  <c r="H587" i="1" s="1"/>
  <c r="I556" i="6"/>
  <c r="H586" i="1" s="1"/>
  <c r="I555" i="6"/>
  <c r="H585" i="1" s="1"/>
  <c r="I554" i="6"/>
  <c r="H584" i="1" s="1"/>
  <c r="I553" i="6"/>
  <c r="H583" i="1" s="1"/>
  <c r="I552" i="6"/>
  <c r="H582" i="1" s="1"/>
  <c r="I551" i="6"/>
  <c r="H581" i="1" s="1"/>
  <c r="I550" i="6"/>
  <c r="H580" i="1" s="1"/>
  <c r="I549" i="6"/>
  <c r="H579" i="1" s="1"/>
  <c r="I548" i="6"/>
  <c r="H578" i="1" s="1"/>
  <c r="I547" i="6"/>
  <c r="H577" i="1" s="1"/>
  <c r="I546" i="6"/>
  <c r="H576" i="1" s="1"/>
  <c r="I545" i="6"/>
  <c r="H575" i="1" s="1"/>
  <c r="I544" i="6"/>
  <c r="H574" i="1" s="1"/>
  <c r="I543" i="6"/>
  <c r="H573" i="1" s="1"/>
  <c r="I542" i="6"/>
  <c r="H572" i="1" s="1"/>
  <c r="I541" i="6"/>
  <c r="H571" i="1" s="1"/>
  <c r="I540" i="6"/>
  <c r="H570" i="1" s="1"/>
  <c r="I539" i="6"/>
  <c r="H569" i="1" s="1"/>
  <c r="I538" i="6"/>
  <c r="H568" i="1" s="1"/>
  <c r="I537" i="6"/>
  <c r="H566" i="1" s="1"/>
  <c r="I536" i="6"/>
  <c r="H565" i="1" s="1"/>
  <c r="I535" i="6"/>
  <c r="H564" i="1" s="1"/>
  <c r="I534" i="6"/>
  <c r="H563" i="1" s="1"/>
  <c r="I533" i="6"/>
  <c r="H562" i="1" s="1"/>
  <c r="I532" i="6"/>
  <c r="H561" i="1" s="1"/>
  <c r="I531" i="6"/>
  <c r="H560" i="1" s="1"/>
  <c r="I530" i="6"/>
  <c r="H558" i="1" s="1"/>
  <c r="I529" i="6"/>
  <c r="H557" i="1" s="1"/>
  <c r="I528" i="6"/>
  <c r="H556" i="1" s="1"/>
  <c r="I527" i="6"/>
  <c r="H555" i="1" s="1"/>
  <c r="I526" i="6"/>
  <c r="H554" i="1" s="1"/>
  <c r="I525" i="6"/>
  <c r="H553" i="1" s="1"/>
  <c r="I524" i="6"/>
  <c r="H552" i="1" s="1"/>
  <c r="I523" i="6"/>
  <c r="H551" i="1" s="1"/>
  <c r="I522" i="6"/>
  <c r="H550" i="1" s="1"/>
  <c r="I521" i="6"/>
  <c r="H549" i="1" s="1"/>
  <c r="I520" i="6"/>
  <c r="H548" i="1" s="1"/>
  <c r="I519" i="6"/>
  <c r="H547" i="1" s="1"/>
  <c r="I518" i="6"/>
  <c r="H546" i="1" s="1"/>
  <c r="I517" i="6"/>
  <c r="H544" i="1" s="1"/>
  <c r="I516" i="6"/>
  <c r="H543" i="1" s="1"/>
  <c r="I515" i="6"/>
  <c r="H542" i="1" s="1"/>
  <c r="I514" i="6"/>
  <c r="H541" i="1" s="1"/>
  <c r="I513" i="6"/>
  <c r="H540" i="1" s="1"/>
  <c r="I512" i="6"/>
  <c r="H539" i="1" s="1"/>
  <c r="I511" i="6"/>
  <c r="H538" i="1" s="1"/>
  <c r="I510" i="6"/>
  <c r="H537" i="1" s="1"/>
  <c r="I509" i="6"/>
  <c r="H536" i="1" s="1"/>
  <c r="I508" i="6"/>
  <c r="H535" i="1" s="1"/>
  <c r="I507" i="6"/>
  <c r="H534" i="1" s="1"/>
  <c r="I506" i="6"/>
  <c r="H533" i="1" s="1"/>
  <c r="I505" i="6"/>
  <c r="H532" i="1" s="1"/>
  <c r="I504" i="6"/>
  <c r="H531" i="1" s="1"/>
  <c r="I503" i="6"/>
  <c r="H530" i="1" s="1"/>
  <c r="I502" i="6"/>
  <c r="H529" i="1" s="1"/>
  <c r="I501" i="6"/>
  <c r="H528" i="1" s="1"/>
  <c r="I500" i="6"/>
  <c r="H527" i="1" s="1"/>
  <c r="I499" i="6"/>
  <c r="H526" i="1" s="1"/>
  <c r="I498" i="6"/>
  <c r="H525" i="1" s="1"/>
  <c r="I497" i="6"/>
  <c r="H524" i="1" s="1"/>
  <c r="I496" i="6"/>
  <c r="H523" i="1" s="1"/>
  <c r="I495" i="6"/>
  <c r="H522" i="1" s="1"/>
  <c r="I494" i="6"/>
  <c r="H521" i="1" s="1"/>
  <c r="I493" i="6"/>
  <c r="H520" i="1" s="1"/>
  <c r="I492" i="6"/>
  <c r="H519" i="1" s="1"/>
  <c r="I491" i="6"/>
  <c r="H518" i="1" s="1"/>
  <c r="I490" i="6"/>
  <c r="H517" i="1" s="1"/>
  <c r="I489" i="6"/>
  <c r="H516" i="1" s="1"/>
  <c r="I488" i="6"/>
  <c r="H515" i="1" s="1"/>
  <c r="I487" i="6"/>
  <c r="H514" i="1" s="1"/>
  <c r="I486" i="6"/>
  <c r="H513" i="1" s="1"/>
  <c r="I485" i="6"/>
  <c r="H512" i="1" s="1"/>
  <c r="I484" i="6"/>
  <c r="H511" i="1" s="1"/>
  <c r="I483" i="6"/>
  <c r="H510" i="1" s="1"/>
  <c r="I482" i="6"/>
  <c r="H509" i="1" s="1"/>
  <c r="I481" i="6"/>
  <c r="H508" i="1" s="1"/>
  <c r="I480" i="6"/>
  <c r="H507" i="1" s="1"/>
  <c r="I479" i="6"/>
  <c r="H505" i="1" s="1"/>
  <c r="I478" i="6"/>
  <c r="H504" i="1" s="1"/>
  <c r="I477" i="6"/>
  <c r="H503" i="1" s="1"/>
  <c r="I476" i="6"/>
  <c r="H502" i="1" s="1"/>
  <c r="I475" i="6"/>
  <c r="H501" i="1" s="1"/>
  <c r="I474" i="6"/>
  <c r="H500" i="1" s="1"/>
  <c r="I473" i="6"/>
  <c r="H499" i="1" s="1"/>
  <c r="I472" i="6"/>
  <c r="H498" i="1" s="1"/>
  <c r="I471" i="6"/>
  <c r="H497" i="1" s="1"/>
  <c r="I470" i="6"/>
  <c r="H496" i="1" s="1"/>
  <c r="I469" i="6"/>
  <c r="H495" i="1" s="1"/>
  <c r="I468" i="6"/>
  <c r="H494" i="1" s="1"/>
  <c r="I467" i="6"/>
  <c r="H493" i="1" s="1"/>
  <c r="I466" i="6"/>
  <c r="H492" i="1" s="1"/>
  <c r="I465" i="6"/>
  <c r="H491" i="1" s="1"/>
  <c r="I464" i="6"/>
  <c r="H490" i="1" s="1"/>
  <c r="I463" i="6"/>
  <c r="H489" i="1" s="1"/>
  <c r="I462" i="6"/>
  <c r="H488" i="1" s="1"/>
  <c r="I461" i="6"/>
  <c r="H487" i="1" s="1"/>
  <c r="I460" i="6"/>
  <c r="H486" i="1" s="1"/>
  <c r="I459" i="6"/>
  <c r="H485" i="1" s="1"/>
  <c r="I458" i="6"/>
  <c r="H484" i="1" s="1"/>
  <c r="I457" i="6"/>
  <c r="H483" i="1" s="1"/>
  <c r="I456" i="6"/>
  <c r="H482" i="1" s="1"/>
  <c r="I455" i="6"/>
  <c r="H481" i="1" s="1"/>
  <c r="I454" i="6"/>
  <c r="H480" i="1" s="1"/>
  <c r="I453" i="6"/>
  <c r="H479" i="1" s="1"/>
  <c r="I452" i="6"/>
  <c r="H478" i="1" s="1"/>
  <c r="I451" i="6"/>
  <c r="H477" i="1" s="1"/>
  <c r="I450" i="6"/>
  <c r="H476" i="1" s="1"/>
  <c r="I449" i="6"/>
  <c r="H475" i="1" s="1"/>
  <c r="I448" i="6"/>
  <c r="H474" i="1" s="1"/>
  <c r="I447" i="6"/>
  <c r="H473" i="1" s="1"/>
  <c r="I446" i="6"/>
  <c r="H472" i="1" s="1"/>
  <c r="I445" i="6"/>
  <c r="H471" i="1" s="1"/>
  <c r="I444" i="6"/>
  <c r="H470" i="1" s="1"/>
  <c r="I443" i="6"/>
  <c r="H469" i="1" s="1"/>
  <c r="I442" i="6"/>
  <c r="H468" i="1" s="1"/>
  <c r="I441" i="6"/>
  <c r="H466" i="1" s="1"/>
  <c r="I440" i="6"/>
  <c r="H465" i="1" s="1"/>
  <c r="I439" i="6"/>
  <c r="H463" i="1" s="1"/>
  <c r="I438" i="6"/>
  <c r="H462" i="1" s="1"/>
  <c r="I437" i="6"/>
  <c r="H461" i="1" s="1"/>
  <c r="I436" i="6"/>
  <c r="H460" i="1" s="1"/>
  <c r="I435" i="6"/>
  <c r="H459" i="1" s="1"/>
  <c r="I434" i="6"/>
  <c r="H458" i="1" s="1"/>
  <c r="I433" i="6"/>
  <c r="H457" i="1" s="1"/>
  <c r="I432" i="6"/>
  <c r="H456" i="1" s="1"/>
  <c r="I431" i="6"/>
  <c r="H455" i="1" s="1"/>
  <c r="I430" i="6"/>
  <c r="H454" i="1" s="1"/>
  <c r="I429" i="6"/>
  <c r="H453" i="1" s="1"/>
  <c r="I428" i="6"/>
  <c r="H452" i="1" s="1"/>
  <c r="I427" i="6"/>
  <c r="H451" i="1" s="1"/>
  <c r="I426" i="6"/>
  <c r="H450" i="1" s="1"/>
  <c r="I425" i="6"/>
  <c r="H449" i="1" s="1"/>
  <c r="I424" i="6"/>
  <c r="H448" i="1" s="1"/>
  <c r="I423" i="6"/>
  <c r="H447" i="1" s="1"/>
  <c r="I422" i="6"/>
  <c r="H446" i="1" s="1"/>
  <c r="I421" i="6"/>
  <c r="H445" i="1" s="1"/>
  <c r="I420" i="6"/>
  <c r="H444" i="1" s="1"/>
  <c r="I419" i="6"/>
  <c r="H443" i="1" s="1"/>
  <c r="I418" i="6"/>
  <c r="H442" i="1" s="1"/>
  <c r="I417" i="6"/>
  <c r="H441" i="1" s="1"/>
  <c r="I416" i="6"/>
  <c r="H440" i="1" s="1"/>
  <c r="I415" i="6"/>
  <c r="H439" i="1" s="1"/>
  <c r="I414" i="6"/>
  <c r="H438" i="1" s="1"/>
  <c r="I413" i="6"/>
  <c r="H437" i="1" s="1"/>
  <c r="I412" i="6"/>
  <c r="H436" i="1" s="1"/>
  <c r="I411" i="6"/>
  <c r="H435" i="1" s="1"/>
  <c r="I410" i="6"/>
  <c r="H434" i="1" s="1"/>
  <c r="I409" i="6"/>
  <c r="H433" i="1" s="1"/>
  <c r="I408" i="6"/>
  <c r="H432" i="1" s="1"/>
  <c r="I407" i="6"/>
  <c r="H431" i="1" s="1"/>
  <c r="I406" i="6"/>
  <c r="H430" i="1" s="1"/>
  <c r="I405" i="6"/>
  <c r="H428" i="1" s="1"/>
  <c r="I404" i="6"/>
  <c r="H427" i="1" s="1"/>
  <c r="I403" i="6"/>
  <c r="H425" i="1" s="1"/>
  <c r="I402" i="6"/>
  <c r="H424" i="1" s="1"/>
  <c r="I401" i="6"/>
  <c r="H423" i="1" s="1"/>
  <c r="I400" i="6"/>
  <c r="H422" i="1" s="1"/>
  <c r="I399" i="6"/>
  <c r="H421" i="1" s="1"/>
  <c r="I398" i="6"/>
  <c r="H420" i="1" s="1"/>
  <c r="I397" i="6"/>
  <c r="H419" i="1" s="1"/>
  <c r="I396" i="6"/>
  <c r="H418" i="1" s="1"/>
  <c r="I395" i="6"/>
  <c r="H417" i="1" s="1"/>
  <c r="I394" i="6"/>
  <c r="H416" i="1" s="1"/>
  <c r="I393" i="6"/>
  <c r="H415" i="1" s="1"/>
  <c r="I392" i="6"/>
  <c r="H414" i="1" s="1"/>
  <c r="I391" i="6"/>
  <c r="H413" i="1" s="1"/>
  <c r="I390" i="6"/>
  <c r="H412" i="1" s="1"/>
  <c r="I389" i="6"/>
  <c r="H411" i="1" s="1"/>
  <c r="I388" i="6"/>
  <c r="H410" i="1" s="1"/>
  <c r="I387" i="6"/>
  <c r="H409" i="1" s="1"/>
  <c r="I386" i="6"/>
  <c r="H408" i="1" s="1"/>
  <c r="I385" i="6"/>
  <c r="H407" i="1" s="1"/>
  <c r="I384" i="6"/>
  <c r="H406" i="1" s="1"/>
  <c r="I383" i="6"/>
  <c r="H405" i="1" s="1"/>
  <c r="I382" i="6"/>
  <c r="H404" i="1" s="1"/>
  <c r="I381" i="6"/>
  <c r="H403" i="1" s="1"/>
  <c r="I380" i="6"/>
  <c r="H402" i="1" s="1"/>
  <c r="I379" i="6"/>
  <c r="H401" i="1" s="1"/>
  <c r="I378" i="6"/>
  <c r="H400" i="1" s="1"/>
  <c r="I377" i="6"/>
  <c r="H399" i="1" s="1"/>
  <c r="I376" i="6"/>
  <c r="H398" i="1" s="1"/>
  <c r="I375" i="6"/>
  <c r="H397" i="1" s="1"/>
  <c r="I374" i="6"/>
  <c r="H396" i="1" s="1"/>
  <c r="I373" i="6"/>
  <c r="H395" i="1" s="1"/>
  <c r="I372" i="6"/>
  <c r="H394" i="1" s="1"/>
  <c r="I371" i="6"/>
  <c r="H393" i="1" s="1"/>
  <c r="I370" i="6"/>
  <c r="H392" i="1" s="1"/>
  <c r="I369" i="6"/>
  <c r="H391" i="1" s="1"/>
  <c r="I368" i="6"/>
  <c r="H390" i="1" s="1"/>
  <c r="I367" i="6"/>
  <c r="H389" i="1" s="1"/>
  <c r="I366" i="6"/>
  <c r="H388" i="1" s="1"/>
  <c r="I365" i="6"/>
  <c r="H387" i="1" s="1"/>
  <c r="I364" i="6"/>
  <c r="H386" i="1" s="1"/>
  <c r="I363" i="6"/>
  <c r="H385" i="1" s="1"/>
  <c r="I362" i="6"/>
  <c r="H384" i="1" s="1"/>
  <c r="I361" i="6"/>
  <c r="H383" i="1" s="1"/>
  <c r="I360" i="6"/>
  <c r="H382" i="1" s="1"/>
  <c r="I359" i="6"/>
  <c r="H381" i="1" s="1"/>
  <c r="I358" i="6"/>
  <c r="H380" i="1" s="1"/>
  <c r="I357" i="6"/>
  <c r="H379" i="1" s="1"/>
  <c r="I356" i="6"/>
  <c r="H378" i="1" s="1"/>
  <c r="I355" i="6"/>
  <c r="H377" i="1" s="1"/>
  <c r="I354" i="6"/>
  <c r="H376" i="1" s="1"/>
  <c r="I353" i="6"/>
  <c r="H375" i="1" s="1"/>
  <c r="I352" i="6"/>
  <c r="H374" i="1" s="1"/>
  <c r="Q374" i="1" s="1"/>
  <c r="I351" i="6"/>
  <c r="H372" i="1" s="1"/>
  <c r="I350" i="6"/>
  <c r="H371" i="1" s="1"/>
  <c r="I349" i="6"/>
  <c r="H369" i="1" s="1"/>
  <c r="I348" i="6"/>
  <c r="H368" i="1" s="1"/>
  <c r="I347" i="6"/>
  <c r="H367" i="1" s="1"/>
  <c r="I346" i="6"/>
  <c r="H366" i="1" s="1"/>
  <c r="I345" i="6"/>
  <c r="H365" i="1" s="1"/>
  <c r="I344" i="6"/>
  <c r="H364" i="1" s="1"/>
  <c r="I343" i="6"/>
  <c r="H363" i="1" s="1"/>
  <c r="I342" i="6"/>
  <c r="H362" i="1" s="1"/>
  <c r="I341" i="6"/>
  <c r="H361" i="1" s="1"/>
  <c r="I340" i="6"/>
  <c r="H360" i="1" s="1"/>
  <c r="I339" i="6"/>
  <c r="H359" i="1" s="1"/>
  <c r="I338" i="6"/>
  <c r="H358" i="1" s="1"/>
  <c r="I337" i="6"/>
  <c r="H357" i="1" s="1"/>
  <c r="I336" i="6"/>
  <c r="H355" i="1" s="1"/>
  <c r="I335" i="6"/>
  <c r="H354" i="1" s="1"/>
  <c r="I334" i="6"/>
  <c r="H353" i="1" s="1"/>
  <c r="I333" i="6"/>
  <c r="H352" i="1" s="1"/>
  <c r="I332" i="6"/>
  <c r="H350" i="1" s="1"/>
  <c r="I331" i="6"/>
  <c r="H349" i="1" s="1"/>
  <c r="I330" i="6"/>
  <c r="H348" i="1" s="1"/>
  <c r="I329" i="6"/>
  <c r="H347" i="1" s="1"/>
  <c r="I328" i="6"/>
  <c r="H346" i="1" s="1"/>
  <c r="I327" i="6"/>
  <c r="H345" i="1" s="1"/>
  <c r="I326" i="6"/>
  <c r="H344" i="1" s="1"/>
  <c r="I325" i="6"/>
  <c r="H343" i="1" s="1"/>
  <c r="I324" i="6"/>
  <c r="H342" i="1" s="1"/>
  <c r="I323" i="6"/>
  <c r="H341" i="1" s="1"/>
  <c r="I322" i="6"/>
  <c r="H340" i="1" s="1"/>
  <c r="I321" i="6"/>
  <c r="H339" i="1" s="1"/>
  <c r="I320" i="6"/>
  <c r="H338" i="1" s="1"/>
  <c r="I319" i="6"/>
  <c r="H337" i="1" s="1"/>
  <c r="I318" i="6"/>
  <c r="H336" i="1" s="1"/>
  <c r="I317" i="6"/>
  <c r="H335" i="1" s="1"/>
  <c r="I316" i="6"/>
  <c r="H334" i="1" s="1"/>
  <c r="I315" i="6"/>
  <c r="H333" i="1" s="1"/>
  <c r="I314" i="6"/>
  <c r="H332" i="1" s="1"/>
  <c r="I313" i="6"/>
  <c r="H330" i="1" s="1"/>
  <c r="I312" i="6"/>
  <c r="H329" i="1" s="1"/>
  <c r="I311" i="6"/>
  <c r="H328" i="1" s="1"/>
  <c r="I310" i="6"/>
  <c r="H327" i="1" s="1"/>
  <c r="I309" i="6"/>
  <c r="H326" i="1" s="1"/>
  <c r="I308" i="6"/>
  <c r="H325" i="1" s="1"/>
  <c r="I307" i="6"/>
  <c r="H324" i="1" s="1"/>
  <c r="I306" i="6"/>
  <c r="H323" i="1" s="1"/>
  <c r="I305" i="6"/>
  <c r="H322" i="1" s="1"/>
  <c r="I304" i="6"/>
  <c r="H321" i="1" s="1"/>
  <c r="I303" i="6"/>
  <c r="H320" i="1" s="1"/>
  <c r="I302" i="6"/>
  <c r="H318" i="1" s="1"/>
  <c r="I301" i="6"/>
  <c r="H317" i="1" s="1"/>
  <c r="I300" i="6"/>
  <c r="H316" i="1" s="1"/>
  <c r="I299" i="6"/>
  <c r="H315" i="1" s="1"/>
  <c r="I298" i="6"/>
  <c r="H314" i="1" s="1"/>
  <c r="I297" i="6"/>
  <c r="H313" i="1" s="1"/>
  <c r="I296" i="6"/>
  <c r="H312" i="1" s="1"/>
  <c r="I295" i="6"/>
  <c r="H311" i="1" s="1"/>
  <c r="I294" i="6"/>
  <c r="H310" i="1" s="1"/>
  <c r="I293" i="6"/>
  <c r="H309" i="1" s="1"/>
  <c r="I292" i="6"/>
  <c r="H308" i="1" s="1"/>
  <c r="I291" i="6"/>
  <c r="H307" i="1" s="1"/>
  <c r="I290" i="6"/>
  <c r="H306" i="1" s="1"/>
  <c r="I289" i="6"/>
  <c r="H304" i="1" s="1"/>
  <c r="I288" i="6"/>
  <c r="H303" i="1" s="1"/>
  <c r="I287" i="6"/>
  <c r="H302" i="1" s="1"/>
  <c r="I286" i="6"/>
  <c r="H300" i="1" s="1"/>
  <c r="I285" i="6"/>
  <c r="H299" i="1" s="1"/>
  <c r="I284" i="6"/>
  <c r="H298" i="1" s="1"/>
  <c r="I283" i="6"/>
  <c r="H297" i="1" s="1"/>
  <c r="I282" i="6"/>
  <c r="H296" i="1" s="1"/>
  <c r="I281" i="6"/>
  <c r="H295" i="1" s="1"/>
  <c r="I280" i="6"/>
  <c r="H294" i="1" s="1"/>
  <c r="I279" i="6"/>
  <c r="H293" i="1" s="1"/>
  <c r="I278" i="6"/>
  <c r="H292" i="1" s="1"/>
  <c r="I277" i="6"/>
  <c r="H291" i="1" s="1"/>
  <c r="I276" i="6"/>
  <c r="H290" i="1" s="1"/>
  <c r="I275" i="6"/>
  <c r="H289" i="1" s="1"/>
  <c r="I274" i="6"/>
  <c r="H288" i="1" s="1"/>
  <c r="I273" i="6"/>
  <c r="H287" i="1" s="1"/>
  <c r="I272" i="6"/>
  <c r="H286" i="1" s="1"/>
  <c r="I271" i="6"/>
  <c r="H285" i="1" s="1"/>
  <c r="I270" i="6"/>
  <c r="H284" i="1" s="1"/>
  <c r="I269" i="6"/>
  <c r="H283" i="1" s="1"/>
  <c r="I268" i="6"/>
  <c r="H282" i="1" s="1"/>
  <c r="I267" i="6"/>
  <c r="H281" i="1" s="1"/>
  <c r="I266" i="6"/>
  <c r="H280" i="1" s="1"/>
  <c r="I265" i="6"/>
  <c r="H279" i="1" s="1"/>
  <c r="I264" i="6"/>
  <c r="H278" i="1" s="1"/>
  <c r="I263" i="6"/>
  <c r="H277" i="1" s="1"/>
  <c r="I262" i="6"/>
  <c r="H276" i="1" s="1"/>
  <c r="I261" i="6"/>
  <c r="H275" i="1" s="1"/>
  <c r="I260" i="6"/>
  <c r="H274" i="1" s="1"/>
  <c r="I259" i="6"/>
  <c r="H273" i="1" s="1"/>
  <c r="I258" i="6"/>
  <c r="H272" i="1" s="1"/>
  <c r="I257" i="6"/>
  <c r="H271" i="1" s="1"/>
  <c r="I256" i="6"/>
  <c r="H270" i="1" s="1"/>
  <c r="I255" i="6"/>
  <c r="H269" i="1" s="1"/>
  <c r="I254" i="6"/>
  <c r="H268" i="1" s="1"/>
  <c r="I253" i="6"/>
  <c r="H266" i="1" s="1"/>
  <c r="I252" i="6"/>
  <c r="H265" i="1" s="1"/>
  <c r="I251" i="6"/>
  <c r="H264" i="1" s="1"/>
  <c r="I250" i="6"/>
  <c r="H263" i="1" s="1"/>
  <c r="I249" i="6"/>
  <c r="H262" i="1" s="1"/>
  <c r="I248" i="6"/>
  <c r="H261" i="1" s="1"/>
  <c r="I247" i="6"/>
  <c r="H260" i="1" s="1"/>
  <c r="I246" i="6"/>
  <c r="H259" i="1" s="1"/>
  <c r="I245" i="6"/>
  <c r="H258" i="1" s="1"/>
  <c r="I244" i="6"/>
  <c r="H257" i="1" s="1"/>
  <c r="I243" i="6"/>
  <c r="H256" i="1" s="1"/>
  <c r="I242" i="6"/>
  <c r="H255" i="1" s="1"/>
  <c r="I241" i="6"/>
  <c r="H253" i="1" s="1"/>
  <c r="I240" i="6"/>
  <c r="H252" i="1" s="1"/>
  <c r="I239" i="6"/>
  <c r="H251" i="1" s="1"/>
  <c r="I238" i="6"/>
  <c r="H250" i="1" s="1"/>
  <c r="I237" i="6"/>
  <c r="H248" i="1" s="1"/>
  <c r="I236" i="6"/>
  <c r="H247" i="1" s="1"/>
  <c r="I235" i="6"/>
  <c r="H246" i="1" s="1"/>
  <c r="I234" i="6"/>
  <c r="H245" i="1" s="1"/>
  <c r="I233" i="6"/>
  <c r="H244" i="1" s="1"/>
  <c r="I232" i="6"/>
  <c r="H243" i="1" s="1"/>
  <c r="I231" i="6"/>
  <c r="H242" i="1" s="1"/>
  <c r="I230" i="6"/>
  <c r="H241" i="1" s="1"/>
  <c r="I229" i="6"/>
  <c r="H240" i="1" s="1"/>
  <c r="I228" i="6"/>
  <c r="H239" i="1" s="1"/>
  <c r="I227" i="6"/>
  <c r="H238" i="1" s="1"/>
  <c r="I226" i="6"/>
  <c r="H237" i="1" s="1"/>
  <c r="I225" i="6"/>
  <c r="H236" i="1" s="1"/>
  <c r="I224" i="6"/>
  <c r="H235" i="1" s="1"/>
  <c r="I223" i="6"/>
  <c r="H234" i="1" s="1"/>
  <c r="I222" i="6"/>
  <c r="H233" i="1" s="1"/>
  <c r="I221" i="6"/>
  <c r="H232" i="1" s="1"/>
  <c r="I220" i="6"/>
  <c r="H231" i="1" s="1"/>
  <c r="I219" i="6"/>
  <c r="H230" i="1" s="1"/>
  <c r="I218" i="6"/>
  <c r="H229" i="1" s="1"/>
  <c r="I217" i="6"/>
  <c r="H228" i="1" s="1"/>
  <c r="I216" i="6"/>
  <c r="H226" i="1" s="1"/>
  <c r="I215" i="6"/>
  <c r="H225" i="1" s="1"/>
  <c r="I214" i="6"/>
  <c r="H224" i="1" s="1"/>
  <c r="I213" i="6"/>
  <c r="H223" i="1" s="1"/>
  <c r="I212" i="6"/>
  <c r="H222" i="1" s="1"/>
  <c r="I211" i="6"/>
  <c r="H221" i="1" s="1"/>
  <c r="I210" i="6"/>
  <c r="H220" i="1" s="1"/>
  <c r="I209" i="6"/>
  <c r="H219" i="1" s="1"/>
  <c r="I208" i="6"/>
  <c r="H218" i="1" s="1"/>
  <c r="I207" i="6"/>
  <c r="H217" i="1" s="1"/>
  <c r="I206" i="6"/>
  <c r="H216" i="1" s="1"/>
  <c r="I205" i="6"/>
  <c r="H215" i="1" s="1"/>
  <c r="I204" i="6"/>
  <c r="H213" i="1" s="1"/>
  <c r="I203" i="6"/>
  <c r="H212" i="1" s="1"/>
  <c r="I202" i="6"/>
  <c r="H211" i="1" s="1"/>
  <c r="I201" i="6"/>
  <c r="H210" i="1" s="1"/>
  <c r="I200" i="6"/>
  <c r="H209" i="1" s="1"/>
  <c r="I199" i="6"/>
  <c r="H208" i="1" s="1"/>
  <c r="I198" i="6"/>
  <c r="H207" i="1" s="1"/>
  <c r="I197" i="6"/>
  <c r="H206" i="1" s="1"/>
  <c r="I196" i="6"/>
  <c r="H205" i="1" s="1"/>
  <c r="I195" i="6"/>
  <c r="H204" i="1" s="1"/>
  <c r="I194" i="6"/>
  <c r="H203" i="1" s="1"/>
  <c r="I193" i="6"/>
  <c r="H202" i="1" s="1"/>
  <c r="I192" i="6"/>
  <c r="H201" i="1" s="1"/>
  <c r="I191" i="6"/>
  <c r="H200" i="1" s="1"/>
  <c r="I190" i="6"/>
  <c r="H199" i="1" s="1"/>
  <c r="I189" i="6"/>
  <c r="H198" i="1" s="1"/>
  <c r="I188" i="6"/>
  <c r="H197" i="1" s="1"/>
  <c r="I187" i="6"/>
  <c r="H196" i="1" s="1"/>
  <c r="I186" i="6"/>
  <c r="H195" i="1" s="1"/>
  <c r="I185" i="6"/>
  <c r="H194" i="1" s="1"/>
  <c r="I184" i="6"/>
  <c r="H193" i="1" s="1"/>
  <c r="I183" i="6"/>
  <c r="H192" i="1" s="1"/>
  <c r="I182" i="6"/>
  <c r="H191" i="1" s="1"/>
  <c r="I181" i="6"/>
  <c r="H190" i="1" s="1"/>
  <c r="I180" i="6"/>
  <c r="H189" i="1" s="1"/>
  <c r="I179" i="6"/>
  <c r="H188" i="1" s="1"/>
  <c r="I178" i="6"/>
  <c r="H187" i="1" s="1"/>
  <c r="I177" i="6"/>
  <c r="H185" i="1" s="1"/>
  <c r="I176" i="6"/>
  <c r="H184" i="1" s="1"/>
  <c r="I175" i="6"/>
  <c r="H183" i="1" s="1"/>
  <c r="I174" i="6"/>
  <c r="H182" i="1" s="1"/>
  <c r="I173" i="6"/>
  <c r="H181" i="1" s="1"/>
  <c r="I172" i="6"/>
  <c r="H179" i="1" s="1"/>
  <c r="I171" i="6"/>
  <c r="H178" i="1" s="1"/>
  <c r="I170" i="6"/>
  <c r="H177" i="1" s="1"/>
  <c r="I169" i="6"/>
  <c r="H176" i="1" s="1"/>
  <c r="I168" i="6"/>
  <c r="H175" i="1" s="1"/>
  <c r="I167" i="6"/>
  <c r="H174" i="1" s="1"/>
  <c r="I166" i="6"/>
  <c r="H173" i="1" s="1"/>
  <c r="I165" i="6"/>
  <c r="H172" i="1" s="1"/>
  <c r="I164" i="6"/>
  <c r="H171" i="1" s="1"/>
  <c r="I163" i="6"/>
  <c r="H170" i="1" s="1"/>
  <c r="I162" i="6"/>
  <c r="H168" i="1" s="1"/>
  <c r="I161" i="6"/>
  <c r="H167" i="1" s="1"/>
  <c r="I160" i="6"/>
  <c r="H166" i="1" s="1"/>
  <c r="I159" i="6"/>
  <c r="H165" i="1" s="1"/>
  <c r="I158" i="6"/>
  <c r="H164" i="1" s="1"/>
  <c r="I157" i="6"/>
  <c r="H163" i="1" s="1"/>
  <c r="I156" i="6"/>
  <c r="H162" i="1" s="1"/>
  <c r="I155" i="6"/>
  <c r="H161" i="1" s="1"/>
  <c r="I154" i="6"/>
  <c r="H160" i="1" s="1"/>
  <c r="I153" i="6"/>
  <c r="H159" i="1" s="1"/>
  <c r="I152" i="6"/>
  <c r="H158" i="1" s="1"/>
  <c r="I151" i="6"/>
  <c r="H157" i="1" s="1"/>
  <c r="I150" i="6"/>
  <c r="H156" i="1" s="1"/>
  <c r="I149" i="6"/>
  <c r="H155" i="1" s="1"/>
  <c r="I148" i="6"/>
  <c r="H154" i="1" s="1"/>
  <c r="I147" i="6"/>
  <c r="H153" i="1" s="1"/>
  <c r="I146" i="6"/>
  <c r="H152" i="1" s="1"/>
  <c r="I145" i="6"/>
  <c r="H151" i="1" s="1"/>
  <c r="I144" i="6"/>
  <c r="H150" i="1" s="1"/>
  <c r="I143" i="6"/>
  <c r="H149" i="1" s="1"/>
  <c r="I142" i="6"/>
  <c r="H148" i="1" s="1"/>
  <c r="I141" i="6"/>
  <c r="H147" i="1" s="1"/>
  <c r="I140" i="6"/>
  <c r="H146" i="1" s="1"/>
  <c r="I139" i="6"/>
  <c r="H145" i="1" s="1"/>
  <c r="I138" i="6"/>
  <c r="H144" i="1" s="1"/>
  <c r="I137" i="6"/>
  <c r="H143" i="1" s="1"/>
  <c r="I136" i="6"/>
  <c r="H142" i="1" s="1"/>
  <c r="I135" i="6"/>
  <c r="H141" i="1" s="1"/>
  <c r="I134" i="6"/>
  <c r="H140" i="1" s="1"/>
  <c r="I133" i="6"/>
  <c r="H139" i="1" s="1"/>
  <c r="I132" i="6"/>
  <c r="H137" i="1" s="1"/>
  <c r="I131" i="6"/>
  <c r="H136" i="1" s="1"/>
  <c r="I130" i="6"/>
  <c r="H135" i="1" s="1"/>
  <c r="I129" i="6"/>
  <c r="H134" i="1" s="1"/>
  <c r="I128" i="6"/>
  <c r="H133" i="1" s="1"/>
  <c r="I127" i="6"/>
  <c r="H132" i="1" s="1"/>
  <c r="I126" i="6"/>
  <c r="H131" i="1" s="1"/>
  <c r="I125" i="6"/>
  <c r="H130" i="1" s="1"/>
  <c r="I124" i="6"/>
  <c r="H129" i="1" s="1"/>
  <c r="I123" i="6"/>
  <c r="H126" i="1" s="1"/>
  <c r="I122" i="6"/>
  <c r="H125" i="1" s="1"/>
  <c r="I121" i="6"/>
  <c r="H124" i="1" s="1"/>
  <c r="I120" i="6"/>
  <c r="H123" i="1" s="1"/>
  <c r="I119" i="6"/>
  <c r="H122" i="1" s="1"/>
  <c r="I118" i="6"/>
  <c r="H121" i="1" s="1"/>
  <c r="I117" i="6"/>
  <c r="H120" i="1" s="1"/>
  <c r="I116" i="6"/>
  <c r="H118" i="1" s="1"/>
  <c r="I115" i="6"/>
  <c r="H117" i="1" s="1"/>
  <c r="I114" i="6"/>
  <c r="H116" i="1" s="1"/>
  <c r="I113" i="6"/>
  <c r="H115" i="1" s="1"/>
  <c r="I112" i="6"/>
  <c r="H114" i="1" s="1"/>
  <c r="I111" i="6"/>
  <c r="H113" i="1" s="1"/>
  <c r="I110" i="6"/>
  <c r="H111" i="1" s="1"/>
  <c r="I109" i="6"/>
  <c r="H110" i="1" s="1"/>
  <c r="I108" i="6"/>
  <c r="H109" i="1" s="1"/>
  <c r="I107" i="6"/>
  <c r="H108" i="1" s="1"/>
  <c r="I106" i="6"/>
  <c r="H107" i="1" s="1"/>
  <c r="I105" i="6"/>
  <c r="H106" i="1" s="1"/>
  <c r="I104" i="6"/>
  <c r="H105" i="1" s="1"/>
  <c r="I103" i="6"/>
  <c r="H104" i="1" s="1"/>
  <c r="I102" i="6"/>
  <c r="H103" i="1" s="1"/>
  <c r="I101" i="6"/>
  <c r="H102" i="1" s="1"/>
  <c r="I100" i="6"/>
  <c r="H101" i="1" s="1"/>
  <c r="I99" i="6"/>
  <c r="H100" i="1" s="1"/>
  <c r="I98" i="6"/>
  <c r="H99" i="1" s="1"/>
  <c r="I97" i="6"/>
  <c r="H98" i="1" s="1"/>
  <c r="I96" i="6"/>
  <c r="H97" i="1" s="1"/>
  <c r="I95" i="6"/>
  <c r="H96" i="1" s="1"/>
  <c r="I94" i="6"/>
  <c r="H95" i="1" s="1"/>
  <c r="I93" i="6"/>
  <c r="H94" i="1" s="1"/>
  <c r="I92" i="6"/>
  <c r="H93" i="1" s="1"/>
  <c r="I91" i="6"/>
  <c r="H92" i="1" s="1"/>
  <c r="I90" i="6"/>
  <c r="H91" i="1" s="1"/>
  <c r="I89" i="6"/>
  <c r="H90" i="1" s="1"/>
  <c r="I88" i="6"/>
  <c r="H89" i="1" s="1"/>
  <c r="I87" i="6"/>
  <c r="H87" i="1" s="1"/>
  <c r="I86" i="6"/>
  <c r="H86" i="1" s="1"/>
  <c r="I85" i="6"/>
  <c r="H85" i="1" s="1"/>
  <c r="I84" i="6"/>
  <c r="H84" i="1" s="1"/>
  <c r="I83" i="6"/>
  <c r="H83" i="1" s="1"/>
  <c r="I82" i="6"/>
  <c r="H82" i="1" s="1"/>
  <c r="I81" i="6"/>
  <c r="H80" i="1" s="1"/>
  <c r="I80" i="6"/>
  <c r="H79" i="1" s="1"/>
  <c r="I79" i="6"/>
  <c r="H78" i="1" s="1"/>
  <c r="I78" i="6"/>
  <c r="H77" i="1" s="1"/>
  <c r="I77" i="6"/>
  <c r="H76" i="1" s="1"/>
  <c r="I76" i="6"/>
  <c r="H75" i="1" s="1"/>
  <c r="I75" i="6"/>
  <c r="H74" i="1" s="1"/>
  <c r="I74" i="6"/>
  <c r="H73" i="1" s="1"/>
  <c r="I73" i="6"/>
  <c r="H72" i="1" s="1"/>
  <c r="I72" i="6"/>
  <c r="H70" i="1" s="1"/>
  <c r="I71" i="6"/>
  <c r="H69" i="1" s="1"/>
  <c r="I70" i="6"/>
  <c r="H68" i="1" s="1"/>
  <c r="I69" i="6"/>
  <c r="H67" i="1" s="1"/>
  <c r="I68" i="6"/>
  <c r="H66" i="1" s="1"/>
  <c r="I67" i="6"/>
  <c r="H63" i="1" s="1"/>
  <c r="I66" i="6"/>
  <c r="H62" i="1" s="1"/>
  <c r="I65" i="6"/>
  <c r="H61" i="1" s="1"/>
  <c r="I64" i="6"/>
  <c r="H60" i="1" s="1"/>
  <c r="I63" i="6"/>
  <c r="H59" i="1" s="1"/>
  <c r="I62" i="6"/>
  <c r="H58" i="1" s="1"/>
  <c r="I61" i="6"/>
  <c r="H57" i="1" s="1"/>
  <c r="I60" i="6"/>
  <c r="H56" i="1" s="1"/>
  <c r="I59" i="6"/>
  <c r="H55" i="1" s="1"/>
  <c r="I58" i="6"/>
  <c r="H54" i="1" s="1"/>
  <c r="I57" i="6"/>
  <c r="H53" i="1" s="1"/>
  <c r="I56" i="6"/>
  <c r="H52" i="1" s="1"/>
  <c r="I55" i="6"/>
  <c r="H51" i="1" s="1"/>
  <c r="I54" i="6"/>
  <c r="H50" i="1" s="1"/>
  <c r="I53" i="6"/>
  <c r="H49" i="1" s="1"/>
  <c r="I52" i="6"/>
  <c r="H48" i="1" s="1"/>
  <c r="I51" i="6"/>
  <c r="H47" i="1" s="1"/>
  <c r="I50" i="6"/>
  <c r="H46" i="1" s="1"/>
  <c r="I49" i="6"/>
  <c r="H45" i="1" s="1"/>
  <c r="I48" i="6"/>
  <c r="H43" i="1" s="1"/>
  <c r="I47" i="6"/>
  <c r="H42" i="1" s="1"/>
  <c r="I46" i="6"/>
  <c r="H41" i="1" s="1"/>
  <c r="I45" i="6"/>
  <c r="H38" i="1" s="1"/>
  <c r="I44" i="6"/>
  <c r="H36" i="1" s="1"/>
  <c r="I43" i="6"/>
  <c r="H35" i="1" s="1"/>
  <c r="I42" i="6"/>
  <c r="H32" i="1" s="1"/>
  <c r="I41" i="6"/>
  <c r="H31" i="1" s="1"/>
  <c r="I40" i="6"/>
  <c r="H30" i="1" s="1"/>
  <c r="I39" i="6"/>
  <c r="H29" i="1" s="1"/>
  <c r="I38" i="6"/>
  <c r="H28" i="1" s="1"/>
  <c r="I37" i="6"/>
  <c r="H27" i="1" s="1"/>
  <c r="I36" i="6"/>
  <c r="H26" i="1" s="1"/>
  <c r="I35" i="6"/>
  <c r="H25" i="1" s="1"/>
  <c r="I34" i="6"/>
  <c r="H24" i="1" s="1"/>
  <c r="I33" i="6"/>
  <c r="H23" i="1" s="1"/>
  <c r="I32" i="6"/>
  <c r="H22" i="1" s="1"/>
  <c r="I31" i="6"/>
  <c r="H21" i="1" s="1"/>
  <c r="I30" i="6"/>
  <c r="H20" i="1" s="1"/>
  <c r="I29" i="6"/>
  <c r="H19" i="1" s="1"/>
  <c r="I28" i="6"/>
  <c r="H18" i="1" s="1"/>
  <c r="I27" i="6"/>
  <c r="H17" i="1" s="1"/>
  <c r="I26" i="6"/>
  <c r="H16" i="1" s="1"/>
  <c r="I25" i="6"/>
  <c r="H15" i="1" s="1"/>
  <c r="I24" i="6"/>
  <c r="H14" i="1" s="1"/>
  <c r="I23" i="6"/>
  <c r="H13" i="1" s="1"/>
  <c r="I22" i="6"/>
  <c r="H12" i="1" s="1"/>
  <c r="I21" i="6"/>
  <c r="H11" i="1" s="1"/>
  <c r="I20" i="6"/>
  <c r="H9" i="1" s="1"/>
  <c r="I17" i="6"/>
  <c r="I16" i="6"/>
  <c r="I15" i="6"/>
  <c r="I14" i="6"/>
  <c r="I13" i="6"/>
  <c r="I12" i="6"/>
  <c r="I11" i="6"/>
  <c r="I10" i="6"/>
  <c r="I9" i="6"/>
  <c r="H582" i="6"/>
  <c r="H18" i="6"/>
  <c r="H589" i="5"/>
  <c r="H591" i="5" s="1"/>
  <c r="I588" i="5"/>
  <c r="G614" i="1" s="1"/>
  <c r="I587" i="5"/>
  <c r="G613" i="1" s="1"/>
  <c r="I586" i="5"/>
  <c r="G612" i="1" s="1"/>
  <c r="I585" i="5"/>
  <c r="G611" i="1" s="1"/>
  <c r="I584" i="5"/>
  <c r="G610" i="1" s="1"/>
  <c r="I583" i="5"/>
  <c r="G609" i="1" s="1"/>
  <c r="I582" i="5"/>
  <c r="G608" i="1" s="1"/>
  <c r="I581" i="5"/>
  <c r="G607" i="1" s="1"/>
  <c r="I580" i="5"/>
  <c r="G606" i="1" s="1"/>
  <c r="I579" i="5"/>
  <c r="G605" i="1" s="1"/>
  <c r="I578" i="5"/>
  <c r="G604" i="1" s="1"/>
  <c r="I577" i="5"/>
  <c r="G602" i="1" s="1"/>
  <c r="I576" i="5"/>
  <c r="G601" i="1" s="1"/>
  <c r="I575" i="5"/>
  <c r="G600" i="1" s="1"/>
  <c r="I574" i="5"/>
  <c r="G599" i="1" s="1"/>
  <c r="I573" i="5"/>
  <c r="G598" i="1" s="1"/>
  <c r="I572" i="5"/>
  <c r="G597" i="1" s="1"/>
  <c r="I571" i="5"/>
  <c r="G596" i="1" s="1"/>
  <c r="I570" i="5"/>
  <c r="G595" i="1" s="1"/>
  <c r="I569" i="5"/>
  <c r="G594" i="1" s="1"/>
  <c r="I568" i="5"/>
  <c r="G593" i="1" s="1"/>
  <c r="I567" i="5"/>
  <c r="G592" i="1" s="1"/>
  <c r="I566" i="5"/>
  <c r="G590" i="1" s="1"/>
  <c r="I565" i="5"/>
  <c r="G589" i="1" s="1"/>
  <c r="I564" i="5"/>
  <c r="G588" i="1" s="1"/>
  <c r="I563" i="5"/>
  <c r="G587" i="1" s="1"/>
  <c r="I562" i="5"/>
  <c r="G586" i="1" s="1"/>
  <c r="I561" i="5"/>
  <c r="G585" i="1" s="1"/>
  <c r="I560" i="5"/>
  <c r="G584" i="1" s="1"/>
  <c r="I559" i="5"/>
  <c r="G583" i="1" s="1"/>
  <c r="I558" i="5"/>
  <c r="G582" i="1" s="1"/>
  <c r="I557" i="5"/>
  <c r="G581" i="1" s="1"/>
  <c r="I556" i="5"/>
  <c r="G580" i="1" s="1"/>
  <c r="I555" i="5"/>
  <c r="G579" i="1" s="1"/>
  <c r="I554" i="5"/>
  <c r="G578" i="1" s="1"/>
  <c r="I553" i="5"/>
  <c r="G577" i="1" s="1"/>
  <c r="I552" i="5"/>
  <c r="G576" i="1" s="1"/>
  <c r="I551" i="5"/>
  <c r="G575" i="1" s="1"/>
  <c r="I550" i="5"/>
  <c r="G574" i="1" s="1"/>
  <c r="I549" i="5"/>
  <c r="G573" i="1" s="1"/>
  <c r="I548" i="5"/>
  <c r="G572" i="1" s="1"/>
  <c r="I547" i="5"/>
  <c r="G571" i="1" s="1"/>
  <c r="I546" i="5"/>
  <c r="G570" i="1" s="1"/>
  <c r="I545" i="5"/>
  <c r="G569" i="1" s="1"/>
  <c r="I544" i="5"/>
  <c r="G568" i="1" s="1"/>
  <c r="I543" i="5"/>
  <c r="G566" i="1" s="1"/>
  <c r="I542" i="5"/>
  <c r="G565" i="1" s="1"/>
  <c r="I541" i="5"/>
  <c r="G564" i="1" s="1"/>
  <c r="I540" i="5"/>
  <c r="G563" i="1" s="1"/>
  <c r="I539" i="5"/>
  <c r="G562" i="1" s="1"/>
  <c r="I538" i="5"/>
  <c r="G561" i="1" s="1"/>
  <c r="I537" i="5"/>
  <c r="G560" i="1" s="1"/>
  <c r="I536" i="5"/>
  <c r="G558" i="1" s="1"/>
  <c r="I535" i="5"/>
  <c r="G557" i="1" s="1"/>
  <c r="I534" i="5"/>
  <c r="G556" i="1" s="1"/>
  <c r="I533" i="5"/>
  <c r="G555" i="1" s="1"/>
  <c r="I532" i="5"/>
  <c r="G554" i="1" s="1"/>
  <c r="I531" i="5"/>
  <c r="G553" i="1" s="1"/>
  <c r="I530" i="5"/>
  <c r="G552" i="1" s="1"/>
  <c r="I529" i="5"/>
  <c r="G551" i="1" s="1"/>
  <c r="I528" i="5"/>
  <c r="G550" i="1" s="1"/>
  <c r="I527" i="5"/>
  <c r="G549" i="1" s="1"/>
  <c r="I526" i="5"/>
  <c r="G548" i="1" s="1"/>
  <c r="I525" i="5"/>
  <c r="G547" i="1" s="1"/>
  <c r="I524" i="5"/>
  <c r="G546" i="1" s="1"/>
  <c r="I523" i="5"/>
  <c r="G544" i="1" s="1"/>
  <c r="I522" i="5"/>
  <c r="G543" i="1" s="1"/>
  <c r="I521" i="5"/>
  <c r="G542" i="1" s="1"/>
  <c r="I520" i="5"/>
  <c r="G541" i="1" s="1"/>
  <c r="I519" i="5"/>
  <c r="G540" i="1" s="1"/>
  <c r="I518" i="5"/>
  <c r="G539" i="1" s="1"/>
  <c r="I517" i="5"/>
  <c r="G538" i="1" s="1"/>
  <c r="I516" i="5"/>
  <c r="G537" i="1" s="1"/>
  <c r="I515" i="5"/>
  <c r="G536" i="1" s="1"/>
  <c r="I514" i="5"/>
  <c r="G535" i="1" s="1"/>
  <c r="I513" i="5"/>
  <c r="G534" i="1" s="1"/>
  <c r="I512" i="5"/>
  <c r="G533" i="1" s="1"/>
  <c r="I511" i="5"/>
  <c r="G532" i="1" s="1"/>
  <c r="I510" i="5"/>
  <c r="G531" i="1" s="1"/>
  <c r="I509" i="5"/>
  <c r="G530" i="1" s="1"/>
  <c r="I508" i="5"/>
  <c r="G529" i="1" s="1"/>
  <c r="I507" i="5"/>
  <c r="G528" i="1" s="1"/>
  <c r="I506" i="5"/>
  <c r="G527" i="1" s="1"/>
  <c r="I505" i="5"/>
  <c r="G526" i="1" s="1"/>
  <c r="I504" i="5"/>
  <c r="G525" i="1" s="1"/>
  <c r="I503" i="5"/>
  <c r="G524" i="1" s="1"/>
  <c r="I502" i="5"/>
  <c r="G523" i="1" s="1"/>
  <c r="I501" i="5"/>
  <c r="G522" i="1" s="1"/>
  <c r="I500" i="5"/>
  <c r="G521" i="1" s="1"/>
  <c r="I499" i="5"/>
  <c r="G520" i="1" s="1"/>
  <c r="I498" i="5"/>
  <c r="G519" i="1" s="1"/>
  <c r="I497" i="5"/>
  <c r="G518" i="1" s="1"/>
  <c r="I496" i="5"/>
  <c r="G517" i="1" s="1"/>
  <c r="I495" i="5"/>
  <c r="G516" i="1" s="1"/>
  <c r="I494" i="5"/>
  <c r="G515" i="1" s="1"/>
  <c r="I493" i="5"/>
  <c r="G514" i="1" s="1"/>
  <c r="I492" i="5"/>
  <c r="G513" i="1" s="1"/>
  <c r="I491" i="5"/>
  <c r="G512" i="1" s="1"/>
  <c r="I490" i="5"/>
  <c r="G511" i="1" s="1"/>
  <c r="I489" i="5"/>
  <c r="G510" i="1" s="1"/>
  <c r="I488" i="5"/>
  <c r="G509" i="1" s="1"/>
  <c r="I487" i="5"/>
  <c r="G508" i="1" s="1"/>
  <c r="I486" i="5"/>
  <c r="G507" i="1" s="1"/>
  <c r="I485" i="5"/>
  <c r="G506" i="1" s="1"/>
  <c r="I484" i="5"/>
  <c r="G505" i="1" s="1"/>
  <c r="I483" i="5"/>
  <c r="G504" i="1" s="1"/>
  <c r="I482" i="5"/>
  <c r="G503" i="1" s="1"/>
  <c r="I481" i="5"/>
  <c r="G502" i="1" s="1"/>
  <c r="I480" i="5"/>
  <c r="G501" i="1" s="1"/>
  <c r="I479" i="5"/>
  <c r="G500" i="1" s="1"/>
  <c r="I478" i="5"/>
  <c r="G499" i="1" s="1"/>
  <c r="I477" i="5"/>
  <c r="G498" i="1" s="1"/>
  <c r="I476" i="5"/>
  <c r="G497" i="1" s="1"/>
  <c r="I475" i="5"/>
  <c r="G496" i="1" s="1"/>
  <c r="I474" i="5"/>
  <c r="G495" i="1" s="1"/>
  <c r="I473" i="5"/>
  <c r="G494" i="1" s="1"/>
  <c r="I472" i="5"/>
  <c r="G493" i="1" s="1"/>
  <c r="I471" i="5"/>
  <c r="G492" i="1" s="1"/>
  <c r="I470" i="5"/>
  <c r="G491" i="1" s="1"/>
  <c r="I469" i="5"/>
  <c r="G490" i="1" s="1"/>
  <c r="I468" i="5"/>
  <c r="G489" i="1" s="1"/>
  <c r="I467" i="5"/>
  <c r="G488" i="1" s="1"/>
  <c r="I466" i="5"/>
  <c r="G487" i="1" s="1"/>
  <c r="I465" i="5"/>
  <c r="G486" i="1" s="1"/>
  <c r="I464" i="5"/>
  <c r="G485" i="1" s="1"/>
  <c r="I463" i="5"/>
  <c r="G484" i="1" s="1"/>
  <c r="I462" i="5"/>
  <c r="G483" i="1" s="1"/>
  <c r="I461" i="5"/>
  <c r="G482" i="1" s="1"/>
  <c r="I460" i="5"/>
  <c r="G481" i="1" s="1"/>
  <c r="I459" i="5"/>
  <c r="G480" i="1" s="1"/>
  <c r="I458" i="5"/>
  <c r="G479" i="1" s="1"/>
  <c r="I457" i="5"/>
  <c r="G478" i="1" s="1"/>
  <c r="I456" i="5"/>
  <c r="G477" i="1" s="1"/>
  <c r="I455" i="5"/>
  <c r="G476" i="1" s="1"/>
  <c r="I454" i="5"/>
  <c r="G475" i="1" s="1"/>
  <c r="I453" i="5"/>
  <c r="G474" i="1" s="1"/>
  <c r="I452" i="5"/>
  <c r="G473" i="1" s="1"/>
  <c r="I451" i="5"/>
  <c r="G472" i="1" s="1"/>
  <c r="I450" i="5"/>
  <c r="G471" i="1" s="1"/>
  <c r="I449" i="5"/>
  <c r="G470" i="1" s="1"/>
  <c r="I448" i="5"/>
  <c r="G469" i="1" s="1"/>
  <c r="I447" i="5"/>
  <c r="G468" i="1" s="1"/>
  <c r="I446" i="5"/>
  <c r="G466" i="1" s="1"/>
  <c r="I445" i="5"/>
  <c r="G465" i="1" s="1"/>
  <c r="I444" i="5"/>
  <c r="G463" i="1" s="1"/>
  <c r="I443" i="5"/>
  <c r="G462" i="1" s="1"/>
  <c r="I442" i="5"/>
  <c r="G461" i="1" s="1"/>
  <c r="I441" i="5"/>
  <c r="G460" i="1" s="1"/>
  <c r="I440" i="5"/>
  <c r="G459" i="1" s="1"/>
  <c r="I439" i="5"/>
  <c r="G458" i="1" s="1"/>
  <c r="I438" i="5"/>
  <c r="G457" i="1" s="1"/>
  <c r="I437" i="5"/>
  <c r="G456" i="1" s="1"/>
  <c r="I436" i="5"/>
  <c r="G455" i="1" s="1"/>
  <c r="I435" i="5"/>
  <c r="G454" i="1" s="1"/>
  <c r="I434" i="5"/>
  <c r="G453" i="1" s="1"/>
  <c r="I433" i="5"/>
  <c r="G452" i="1" s="1"/>
  <c r="I432" i="5"/>
  <c r="G451" i="1" s="1"/>
  <c r="I431" i="5"/>
  <c r="G450" i="1" s="1"/>
  <c r="I430" i="5"/>
  <c r="G449" i="1" s="1"/>
  <c r="I429" i="5"/>
  <c r="G448" i="1" s="1"/>
  <c r="I428" i="5"/>
  <c r="G447" i="1" s="1"/>
  <c r="I427" i="5"/>
  <c r="G446" i="1" s="1"/>
  <c r="I426" i="5"/>
  <c r="G445" i="1" s="1"/>
  <c r="I425" i="5"/>
  <c r="G444" i="1" s="1"/>
  <c r="I424" i="5"/>
  <c r="G443" i="1" s="1"/>
  <c r="I423" i="5"/>
  <c r="G442" i="1" s="1"/>
  <c r="I422" i="5"/>
  <c r="G441" i="1" s="1"/>
  <c r="I421" i="5"/>
  <c r="G440" i="1" s="1"/>
  <c r="I420" i="5"/>
  <c r="G439" i="1" s="1"/>
  <c r="I419" i="5"/>
  <c r="G438" i="1" s="1"/>
  <c r="I418" i="5"/>
  <c r="G437" i="1" s="1"/>
  <c r="I417" i="5"/>
  <c r="G436" i="1" s="1"/>
  <c r="I416" i="5"/>
  <c r="G435" i="1" s="1"/>
  <c r="I415" i="5"/>
  <c r="G434" i="1" s="1"/>
  <c r="I414" i="5"/>
  <c r="G433" i="1" s="1"/>
  <c r="I413" i="5"/>
  <c r="G432" i="1" s="1"/>
  <c r="I412" i="5"/>
  <c r="G431" i="1" s="1"/>
  <c r="I411" i="5"/>
  <c r="G430" i="1" s="1"/>
  <c r="I410" i="5"/>
  <c r="G428" i="1" s="1"/>
  <c r="I409" i="5"/>
  <c r="G427" i="1" s="1"/>
  <c r="I408" i="5"/>
  <c r="G425" i="1" s="1"/>
  <c r="I407" i="5"/>
  <c r="G424" i="1" s="1"/>
  <c r="I406" i="5"/>
  <c r="G423" i="1" s="1"/>
  <c r="I405" i="5"/>
  <c r="G422" i="1" s="1"/>
  <c r="I404" i="5"/>
  <c r="G421" i="1" s="1"/>
  <c r="I403" i="5"/>
  <c r="G420" i="1" s="1"/>
  <c r="I402" i="5"/>
  <c r="G419" i="1" s="1"/>
  <c r="I401" i="5"/>
  <c r="G418" i="1" s="1"/>
  <c r="I400" i="5"/>
  <c r="G417" i="1" s="1"/>
  <c r="I399" i="5"/>
  <c r="G416" i="1" s="1"/>
  <c r="I398" i="5"/>
  <c r="G415" i="1" s="1"/>
  <c r="I397" i="5"/>
  <c r="G414" i="1" s="1"/>
  <c r="I396" i="5"/>
  <c r="G413" i="1" s="1"/>
  <c r="I395" i="5"/>
  <c r="G412" i="1" s="1"/>
  <c r="I394" i="5"/>
  <c r="G411" i="1" s="1"/>
  <c r="I393" i="5"/>
  <c r="G410" i="1" s="1"/>
  <c r="I392" i="5"/>
  <c r="G409" i="1" s="1"/>
  <c r="I391" i="5"/>
  <c r="G408" i="1" s="1"/>
  <c r="I390" i="5"/>
  <c r="G407" i="1" s="1"/>
  <c r="I389" i="5"/>
  <c r="G406" i="1" s="1"/>
  <c r="I388" i="5"/>
  <c r="G405" i="1" s="1"/>
  <c r="I387" i="5"/>
  <c r="G404" i="1" s="1"/>
  <c r="I386" i="5"/>
  <c r="G403" i="1" s="1"/>
  <c r="I385" i="5"/>
  <c r="G402" i="1" s="1"/>
  <c r="I384" i="5"/>
  <c r="G401" i="1" s="1"/>
  <c r="I383" i="5"/>
  <c r="G400" i="1" s="1"/>
  <c r="I382" i="5"/>
  <c r="G399" i="1" s="1"/>
  <c r="I381" i="5"/>
  <c r="G398" i="1" s="1"/>
  <c r="I380" i="5"/>
  <c r="G397" i="1" s="1"/>
  <c r="I379" i="5"/>
  <c r="G396" i="1" s="1"/>
  <c r="I378" i="5"/>
  <c r="G395" i="1" s="1"/>
  <c r="I377" i="5"/>
  <c r="G394" i="1" s="1"/>
  <c r="I376" i="5"/>
  <c r="G393" i="1" s="1"/>
  <c r="I375" i="5"/>
  <c r="G392" i="1" s="1"/>
  <c r="I374" i="5"/>
  <c r="G391" i="1" s="1"/>
  <c r="I373" i="5"/>
  <c r="G390" i="1" s="1"/>
  <c r="I372" i="5"/>
  <c r="G389" i="1" s="1"/>
  <c r="I371" i="5"/>
  <c r="G388" i="1" s="1"/>
  <c r="I370" i="5"/>
  <c r="G387" i="1" s="1"/>
  <c r="I369" i="5"/>
  <c r="G386" i="1" s="1"/>
  <c r="I368" i="5"/>
  <c r="G385" i="1" s="1"/>
  <c r="I367" i="5"/>
  <c r="G384" i="1" s="1"/>
  <c r="I366" i="5"/>
  <c r="G383" i="1" s="1"/>
  <c r="I365" i="5"/>
  <c r="G382" i="1" s="1"/>
  <c r="I364" i="5"/>
  <c r="G381" i="1" s="1"/>
  <c r="I363" i="5"/>
  <c r="G380" i="1" s="1"/>
  <c r="I362" i="5"/>
  <c r="G379" i="1" s="1"/>
  <c r="I361" i="5"/>
  <c r="G378" i="1" s="1"/>
  <c r="I360" i="5"/>
  <c r="G377" i="1" s="1"/>
  <c r="I359" i="5"/>
  <c r="G376" i="1" s="1"/>
  <c r="I358" i="5"/>
  <c r="G375" i="1" s="1"/>
  <c r="I357" i="5"/>
  <c r="G372" i="1" s="1"/>
  <c r="I356" i="5"/>
  <c r="G371" i="1" s="1"/>
  <c r="I355" i="5"/>
  <c r="G369" i="1" s="1"/>
  <c r="I354" i="5"/>
  <c r="G368" i="1" s="1"/>
  <c r="I353" i="5"/>
  <c r="G367" i="1" s="1"/>
  <c r="I352" i="5"/>
  <c r="G366" i="1" s="1"/>
  <c r="I351" i="5"/>
  <c r="G365" i="1" s="1"/>
  <c r="I350" i="5"/>
  <c r="G364" i="1" s="1"/>
  <c r="I349" i="5"/>
  <c r="G363" i="1" s="1"/>
  <c r="I348" i="5"/>
  <c r="G362" i="1" s="1"/>
  <c r="I347" i="5"/>
  <c r="G361" i="1" s="1"/>
  <c r="I346" i="5"/>
  <c r="G360" i="1" s="1"/>
  <c r="I345" i="5"/>
  <c r="G359" i="1" s="1"/>
  <c r="I344" i="5"/>
  <c r="G358" i="1" s="1"/>
  <c r="I343" i="5"/>
  <c r="G357" i="1" s="1"/>
  <c r="I342" i="5"/>
  <c r="G355" i="1" s="1"/>
  <c r="I341" i="5"/>
  <c r="G354" i="1" s="1"/>
  <c r="I340" i="5"/>
  <c r="G353" i="1" s="1"/>
  <c r="I339" i="5"/>
  <c r="G352" i="1" s="1"/>
  <c r="I338" i="5"/>
  <c r="G350" i="1" s="1"/>
  <c r="I337" i="5"/>
  <c r="G349" i="1" s="1"/>
  <c r="I336" i="5"/>
  <c r="G348" i="1" s="1"/>
  <c r="I335" i="5"/>
  <c r="G347" i="1" s="1"/>
  <c r="I334" i="5"/>
  <c r="G346" i="1" s="1"/>
  <c r="I333" i="5"/>
  <c r="G345" i="1" s="1"/>
  <c r="I332" i="5"/>
  <c r="G344" i="1" s="1"/>
  <c r="I331" i="5"/>
  <c r="G343" i="1" s="1"/>
  <c r="I330" i="5"/>
  <c r="G342" i="1" s="1"/>
  <c r="I329" i="5"/>
  <c r="G341" i="1" s="1"/>
  <c r="I328" i="5"/>
  <c r="G340" i="1" s="1"/>
  <c r="I327" i="5"/>
  <c r="G339" i="1" s="1"/>
  <c r="I326" i="5"/>
  <c r="G338" i="1" s="1"/>
  <c r="I325" i="5"/>
  <c r="G337" i="1" s="1"/>
  <c r="I324" i="5"/>
  <c r="G336" i="1" s="1"/>
  <c r="I323" i="5"/>
  <c r="G335" i="1" s="1"/>
  <c r="I322" i="5"/>
  <c r="G334" i="1" s="1"/>
  <c r="I321" i="5"/>
  <c r="G333" i="1" s="1"/>
  <c r="I320" i="5"/>
  <c r="G332" i="1" s="1"/>
  <c r="I319" i="5"/>
  <c r="G331" i="1" s="1"/>
  <c r="I318" i="5"/>
  <c r="G330" i="1" s="1"/>
  <c r="I317" i="5"/>
  <c r="G329" i="1" s="1"/>
  <c r="I316" i="5"/>
  <c r="G328" i="1" s="1"/>
  <c r="I315" i="5"/>
  <c r="G327" i="1" s="1"/>
  <c r="I314" i="5"/>
  <c r="G326" i="1" s="1"/>
  <c r="I313" i="5"/>
  <c r="G325" i="1" s="1"/>
  <c r="I312" i="5"/>
  <c r="G324" i="1" s="1"/>
  <c r="I311" i="5"/>
  <c r="G323" i="1" s="1"/>
  <c r="I310" i="5"/>
  <c r="G322" i="1" s="1"/>
  <c r="I309" i="5"/>
  <c r="G321" i="1" s="1"/>
  <c r="I308" i="5"/>
  <c r="G320" i="1" s="1"/>
  <c r="I307" i="5"/>
  <c r="G318" i="1" s="1"/>
  <c r="I306" i="5"/>
  <c r="G317" i="1" s="1"/>
  <c r="I305" i="5"/>
  <c r="G316" i="1" s="1"/>
  <c r="I304" i="5"/>
  <c r="G315" i="1" s="1"/>
  <c r="I303" i="5"/>
  <c r="G314" i="1" s="1"/>
  <c r="I302" i="5"/>
  <c r="G313" i="1" s="1"/>
  <c r="I301" i="5"/>
  <c r="G312" i="1" s="1"/>
  <c r="I300" i="5"/>
  <c r="G311" i="1" s="1"/>
  <c r="I299" i="5"/>
  <c r="G310" i="1" s="1"/>
  <c r="I298" i="5"/>
  <c r="G309" i="1" s="1"/>
  <c r="I297" i="5"/>
  <c r="G308" i="1" s="1"/>
  <c r="I296" i="5"/>
  <c r="G307" i="1" s="1"/>
  <c r="I295" i="5"/>
  <c r="G306" i="1" s="1"/>
  <c r="I294" i="5"/>
  <c r="G304" i="1" s="1"/>
  <c r="I293" i="5"/>
  <c r="G303" i="1" s="1"/>
  <c r="I292" i="5"/>
  <c r="G302" i="1" s="1"/>
  <c r="I291" i="5"/>
  <c r="G300" i="1" s="1"/>
  <c r="I290" i="5"/>
  <c r="G299" i="1" s="1"/>
  <c r="I289" i="5"/>
  <c r="G298" i="1" s="1"/>
  <c r="I288" i="5"/>
  <c r="G297" i="1" s="1"/>
  <c r="I287" i="5"/>
  <c r="G296" i="1" s="1"/>
  <c r="I286" i="5"/>
  <c r="G295" i="1" s="1"/>
  <c r="I285" i="5"/>
  <c r="G294" i="1" s="1"/>
  <c r="I284" i="5"/>
  <c r="G293" i="1" s="1"/>
  <c r="I283" i="5"/>
  <c r="G292" i="1" s="1"/>
  <c r="I282" i="5"/>
  <c r="G291" i="1" s="1"/>
  <c r="I281" i="5"/>
  <c r="G290" i="1" s="1"/>
  <c r="I280" i="5"/>
  <c r="G289" i="1" s="1"/>
  <c r="I279" i="5"/>
  <c r="G288" i="1" s="1"/>
  <c r="I278" i="5"/>
  <c r="G287" i="1" s="1"/>
  <c r="I277" i="5"/>
  <c r="G286" i="1" s="1"/>
  <c r="I276" i="5"/>
  <c r="G285" i="1" s="1"/>
  <c r="I275" i="5"/>
  <c r="G284" i="1" s="1"/>
  <c r="I274" i="5"/>
  <c r="G283" i="1" s="1"/>
  <c r="I273" i="5"/>
  <c r="G282" i="1" s="1"/>
  <c r="I272" i="5"/>
  <c r="G281" i="1" s="1"/>
  <c r="I271" i="5"/>
  <c r="G280" i="1" s="1"/>
  <c r="I270" i="5"/>
  <c r="G279" i="1" s="1"/>
  <c r="I269" i="5"/>
  <c r="G278" i="1" s="1"/>
  <c r="I268" i="5"/>
  <c r="G277" i="1" s="1"/>
  <c r="I267" i="5"/>
  <c r="G276" i="1" s="1"/>
  <c r="I266" i="5"/>
  <c r="G275" i="1" s="1"/>
  <c r="I265" i="5"/>
  <c r="G274" i="1" s="1"/>
  <c r="I264" i="5"/>
  <c r="G273" i="1" s="1"/>
  <c r="I263" i="5"/>
  <c r="G272" i="1" s="1"/>
  <c r="I262" i="5"/>
  <c r="G271" i="1" s="1"/>
  <c r="I261" i="5"/>
  <c r="G270" i="1" s="1"/>
  <c r="I260" i="5"/>
  <c r="G269" i="1" s="1"/>
  <c r="I259" i="5"/>
  <c r="G268" i="1" s="1"/>
  <c r="I258" i="5"/>
  <c r="G266" i="1" s="1"/>
  <c r="I257" i="5"/>
  <c r="G265" i="1" s="1"/>
  <c r="I256" i="5"/>
  <c r="G264" i="1" s="1"/>
  <c r="I255" i="5"/>
  <c r="G263" i="1" s="1"/>
  <c r="I254" i="5"/>
  <c r="G262" i="1" s="1"/>
  <c r="I253" i="5"/>
  <c r="G261" i="1" s="1"/>
  <c r="I252" i="5"/>
  <c r="G260" i="1" s="1"/>
  <c r="I251" i="5"/>
  <c r="G259" i="1" s="1"/>
  <c r="I250" i="5"/>
  <c r="G258" i="1" s="1"/>
  <c r="I249" i="5"/>
  <c r="G257" i="1" s="1"/>
  <c r="I248" i="5"/>
  <c r="G256" i="1" s="1"/>
  <c r="I247" i="5"/>
  <c r="G255" i="1" s="1"/>
  <c r="I246" i="5"/>
  <c r="G253" i="1" s="1"/>
  <c r="I245" i="5"/>
  <c r="G252" i="1" s="1"/>
  <c r="I244" i="5"/>
  <c r="G251" i="1" s="1"/>
  <c r="I243" i="5"/>
  <c r="G250" i="1" s="1"/>
  <c r="I242" i="5"/>
  <c r="G248" i="1" s="1"/>
  <c r="I241" i="5"/>
  <c r="G247" i="1" s="1"/>
  <c r="I240" i="5"/>
  <c r="G246" i="1" s="1"/>
  <c r="I239" i="5"/>
  <c r="G245" i="1" s="1"/>
  <c r="I238" i="5"/>
  <c r="G244" i="1" s="1"/>
  <c r="I237" i="5"/>
  <c r="G243" i="1" s="1"/>
  <c r="I236" i="5"/>
  <c r="G242" i="1" s="1"/>
  <c r="I235" i="5"/>
  <c r="G241" i="1" s="1"/>
  <c r="I234" i="5"/>
  <c r="G240" i="1" s="1"/>
  <c r="I233" i="5"/>
  <c r="G239" i="1" s="1"/>
  <c r="I232" i="5"/>
  <c r="G238" i="1" s="1"/>
  <c r="I231" i="5"/>
  <c r="G237" i="1" s="1"/>
  <c r="I230" i="5"/>
  <c r="G236" i="1" s="1"/>
  <c r="I229" i="5"/>
  <c r="G235" i="1" s="1"/>
  <c r="I228" i="5"/>
  <c r="G234" i="1" s="1"/>
  <c r="I227" i="5"/>
  <c r="G233" i="1" s="1"/>
  <c r="I226" i="5"/>
  <c r="G232" i="1" s="1"/>
  <c r="I225" i="5"/>
  <c r="G231" i="1" s="1"/>
  <c r="I224" i="5"/>
  <c r="G230" i="1" s="1"/>
  <c r="I223" i="5"/>
  <c r="G229" i="1" s="1"/>
  <c r="I222" i="5"/>
  <c r="G228" i="1" s="1"/>
  <c r="I221" i="5"/>
  <c r="G226" i="1" s="1"/>
  <c r="I220" i="5"/>
  <c r="G225" i="1" s="1"/>
  <c r="I219" i="5"/>
  <c r="G224" i="1" s="1"/>
  <c r="I218" i="5"/>
  <c r="G223" i="1" s="1"/>
  <c r="I217" i="5"/>
  <c r="G222" i="1" s="1"/>
  <c r="I216" i="5"/>
  <c r="G221" i="1" s="1"/>
  <c r="I215" i="5"/>
  <c r="G220" i="1" s="1"/>
  <c r="I214" i="5"/>
  <c r="G219" i="1" s="1"/>
  <c r="I213" i="5"/>
  <c r="G218" i="1" s="1"/>
  <c r="I212" i="5"/>
  <c r="G217" i="1" s="1"/>
  <c r="I211" i="5"/>
  <c r="G216" i="1" s="1"/>
  <c r="I210" i="5"/>
  <c r="G215" i="1" s="1"/>
  <c r="I209" i="5"/>
  <c r="G213" i="1" s="1"/>
  <c r="I208" i="5"/>
  <c r="G212" i="1" s="1"/>
  <c r="I207" i="5"/>
  <c r="G211" i="1" s="1"/>
  <c r="I206" i="5"/>
  <c r="G210" i="1" s="1"/>
  <c r="I205" i="5"/>
  <c r="G209" i="1" s="1"/>
  <c r="I204" i="5"/>
  <c r="G208" i="1" s="1"/>
  <c r="I203" i="5"/>
  <c r="G207" i="1" s="1"/>
  <c r="I202" i="5"/>
  <c r="G206" i="1" s="1"/>
  <c r="I201" i="5"/>
  <c r="G205" i="1" s="1"/>
  <c r="I200" i="5"/>
  <c r="G204" i="1" s="1"/>
  <c r="I199" i="5"/>
  <c r="G203" i="1" s="1"/>
  <c r="I198" i="5"/>
  <c r="G202" i="1" s="1"/>
  <c r="I197" i="5"/>
  <c r="G201" i="1" s="1"/>
  <c r="I196" i="5"/>
  <c r="G200" i="1" s="1"/>
  <c r="I195" i="5"/>
  <c r="G199" i="1" s="1"/>
  <c r="I194" i="5"/>
  <c r="G198" i="1" s="1"/>
  <c r="I193" i="5"/>
  <c r="G197" i="1" s="1"/>
  <c r="I192" i="5"/>
  <c r="G196" i="1" s="1"/>
  <c r="I191" i="5"/>
  <c r="G195" i="1" s="1"/>
  <c r="I190" i="5"/>
  <c r="G194" i="1" s="1"/>
  <c r="I189" i="5"/>
  <c r="G193" i="1" s="1"/>
  <c r="I188" i="5"/>
  <c r="G192" i="1" s="1"/>
  <c r="I187" i="5"/>
  <c r="G191" i="1" s="1"/>
  <c r="I186" i="5"/>
  <c r="G190" i="1" s="1"/>
  <c r="I185" i="5"/>
  <c r="G189" i="1" s="1"/>
  <c r="I184" i="5"/>
  <c r="G188" i="1" s="1"/>
  <c r="I183" i="5"/>
  <c r="G187" i="1" s="1"/>
  <c r="I182" i="5"/>
  <c r="G185" i="1" s="1"/>
  <c r="I181" i="5"/>
  <c r="G184" i="1" s="1"/>
  <c r="I180" i="5"/>
  <c r="G183" i="1" s="1"/>
  <c r="I179" i="5"/>
  <c r="G182" i="1" s="1"/>
  <c r="I178" i="5"/>
  <c r="G181" i="1" s="1"/>
  <c r="I177" i="5"/>
  <c r="G179" i="1" s="1"/>
  <c r="I176" i="5"/>
  <c r="G178" i="1" s="1"/>
  <c r="I175" i="5"/>
  <c r="G177" i="1" s="1"/>
  <c r="I174" i="5"/>
  <c r="G176" i="1" s="1"/>
  <c r="I173" i="5"/>
  <c r="G175" i="1" s="1"/>
  <c r="I172" i="5"/>
  <c r="G174" i="1" s="1"/>
  <c r="I171" i="5"/>
  <c r="G173" i="1" s="1"/>
  <c r="I170" i="5"/>
  <c r="G172" i="1" s="1"/>
  <c r="I169" i="5"/>
  <c r="G171" i="1" s="1"/>
  <c r="I168" i="5"/>
  <c r="G170" i="1" s="1"/>
  <c r="I167" i="5"/>
  <c r="G168" i="1" s="1"/>
  <c r="I166" i="5"/>
  <c r="G167" i="1" s="1"/>
  <c r="I165" i="5"/>
  <c r="G166" i="1" s="1"/>
  <c r="I164" i="5"/>
  <c r="G165" i="1" s="1"/>
  <c r="I163" i="5"/>
  <c r="G164" i="1" s="1"/>
  <c r="I162" i="5"/>
  <c r="G163" i="1" s="1"/>
  <c r="I161" i="5"/>
  <c r="G162" i="1" s="1"/>
  <c r="I160" i="5"/>
  <c r="G161" i="1" s="1"/>
  <c r="I159" i="5"/>
  <c r="G160" i="1" s="1"/>
  <c r="I158" i="5"/>
  <c r="G159" i="1" s="1"/>
  <c r="I157" i="5"/>
  <c r="G158" i="1" s="1"/>
  <c r="I156" i="5"/>
  <c r="G157" i="1" s="1"/>
  <c r="I155" i="5"/>
  <c r="G156" i="1" s="1"/>
  <c r="I154" i="5"/>
  <c r="G155" i="1" s="1"/>
  <c r="I153" i="5"/>
  <c r="G154" i="1" s="1"/>
  <c r="I152" i="5"/>
  <c r="G153" i="1" s="1"/>
  <c r="I151" i="5"/>
  <c r="G152" i="1" s="1"/>
  <c r="I150" i="5"/>
  <c r="G151" i="1" s="1"/>
  <c r="I149" i="5"/>
  <c r="G150" i="1" s="1"/>
  <c r="I148" i="5"/>
  <c r="G149" i="1" s="1"/>
  <c r="I147" i="5"/>
  <c r="G148" i="1" s="1"/>
  <c r="I146" i="5"/>
  <c r="G147" i="1" s="1"/>
  <c r="I145" i="5"/>
  <c r="G146" i="1" s="1"/>
  <c r="I144" i="5"/>
  <c r="G145" i="1" s="1"/>
  <c r="I143" i="5"/>
  <c r="G144" i="1" s="1"/>
  <c r="I142" i="5"/>
  <c r="G143" i="1" s="1"/>
  <c r="I141" i="5"/>
  <c r="G142" i="1" s="1"/>
  <c r="I140" i="5"/>
  <c r="G141" i="1" s="1"/>
  <c r="I139" i="5"/>
  <c r="G140" i="1" s="1"/>
  <c r="I138" i="5"/>
  <c r="G139" i="1" s="1"/>
  <c r="I137" i="5"/>
  <c r="G137" i="1" s="1"/>
  <c r="I136" i="5"/>
  <c r="G136" i="1" s="1"/>
  <c r="I135" i="5"/>
  <c r="G135" i="1" s="1"/>
  <c r="I134" i="5"/>
  <c r="G134" i="1" s="1"/>
  <c r="I133" i="5"/>
  <c r="G133" i="1" s="1"/>
  <c r="I132" i="5"/>
  <c r="G132" i="1" s="1"/>
  <c r="I131" i="5"/>
  <c r="G131" i="1" s="1"/>
  <c r="I130" i="5"/>
  <c r="G130" i="1" s="1"/>
  <c r="I129" i="5"/>
  <c r="G129" i="1" s="1"/>
  <c r="I128" i="5"/>
  <c r="G126" i="1" s="1"/>
  <c r="I127" i="5"/>
  <c r="G125" i="1" s="1"/>
  <c r="I126" i="5"/>
  <c r="G124" i="1" s="1"/>
  <c r="I125" i="5"/>
  <c r="G123" i="1" s="1"/>
  <c r="I124" i="5"/>
  <c r="G122" i="1" s="1"/>
  <c r="I123" i="5"/>
  <c r="G121" i="1" s="1"/>
  <c r="I122" i="5"/>
  <c r="G120" i="1" s="1"/>
  <c r="I121" i="5"/>
  <c r="G118" i="1" s="1"/>
  <c r="I120" i="5"/>
  <c r="G117" i="1" s="1"/>
  <c r="I119" i="5"/>
  <c r="G116" i="1" s="1"/>
  <c r="I118" i="5"/>
  <c r="G115" i="1" s="1"/>
  <c r="I117" i="5"/>
  <c r="G114" i="1" s="1"/>
  <c r="I116" i="5"/>
  <c r="G113" i="1" s="1"/>
  <c r="I115" i="5"/>
  <c r="G111" i="1" s="1"/>
  <c r="I114" i="5"/>
  <c r="G110" i="1" s="1"/>
  <c r="I113" i="5"/>
  <c r="G109" i="1" s="1"/>
  <c r="I112" i="5"/>
  <c r="G108" i="1" s="1"/>
  <c r="I111" i="5"/>
  <c r="G107" i="1" s="1"/>
  <c r="I110" i="5"/>
  <c r="G106" i="1" s="1"/>
  <c r="I109" i="5"/>
  <c r="G105" i="1" s="1"/>
  <c r="I108" i="5"/>
  <c r="G104" i="1" s="1"/>
  <c r="I107" i="5"/>
  <c r="G103" i="1" s="1"/>
  <c r="I106" i="5"/>
  <c r="G102" i="1" s="1"/>
  <c r="I105" i="5"/>
  <c r="G101" i="1" s="1"/>
  <c r="I104" i="5"/>
  <c r="G100" i="1" s="1"/>
  <c r="I103" i="5"/>
  <c r="G99" i="1" s="1"/>
  <c r="I102" i="5"/>
  <c r="G98" i="1" s="1"/>
  <c r="I101" i="5"/>
  <c r="G97" i="1" s="1"/>
  <c r="I100" i="5"/>
  <c r="G96" i="1" s="1"/>
  <c r="I99" i="5"/>
  <c r="G95" i="1" s="1"/>
  <c r="I98" i="5"/>
  <c r="G94" i="1" s="1"/>
  <c r="I97" i="5"/>
  <c r="G93" i="1" s="1"/>
  <c r="I96" i="5"/>
  <c r="G92" i="1" s="1"/>
  <c r="I95" i="5"/>
  <c r="G91" i="1" s="1"/>
  <c r="I94" i="5"/>
  <c r="G90" i="1" s="1"/>
  <c r="I93" i="5"/>
  <c r="G89" i="1" s="1"/>
  <c r="I92" i="5"/>
  <c r="G87" i="1" s="1"/>
  <c r="I91" i="5"/>
  <c r="G86" i="1" s="1"/>
  <c r="I90" i="5"/>
  <c r="G85" i="1" s="1"/>
  <c r="I89" i="5"/>
  <c r="G84" i="1" s="1"/>
  <c r="I88" i="5"/>
  <c r="G83" i="1" s="1"/>
  <c r="I87" i="5"/>
  <c r="G82" i="1" s="1"/>
  <c r="I86" i="5"/>
  <c r="G80" i="1" s="1"/>
  <c r="I85" i="5"/>
  <c r="G79" i="1" s="1"/>
  <c r="I84" i="5"/>
  <c r="G78" i="1" s="1"/>
  <c r="I83" i="5"/>
  <c r="G77" i="1" s="1"/>
  <c r="I82" i="5"/>
  <c r="G76" i="1" s="1"/>
  <c r="I81" i="5"/>
  <c r="G75" i="1" s="1"/>
  <c r="I80" i="5"/>
  <c r="G74" i="1" s="1"/>
  <c r="I79" i="5"/>
  <c r="G73" i="1" s="1"/>
  <c r="I78" i="5"/>
  <c r="G72" i="1" s="1"/>
  <c r="I77" i="5"/>
  <c r="G71" i="1" s="1"/>
  <c r="I76" i="5"/>
  <c r="G70" i="1" s="1"/>
  <c r="I75" i="5"/>
  <c r="G69" i="1" s="1"/>
  <c r="I74" i="5"/>
  <c r="G68" i="1" s="1"/>
  <c r="I73" i="5"/>
  <c r="G67" i="1" s="1"/>
  <c r="I72" i="5"/>
  <c r="G66" i="1" s="1"/>
  <c r="I71" i="5"/>
  <c r="G64" i="1" s="1"/>
  <c r="I70" i="5"/>
  <c r="G63" i="1" s="1"/>
  <c r="I69" i="5"/>
  <c r="G62" i="1" s="1"/>
  <c r="I68" i="5"/>
  <c r="G61" i="1" s="1"/>
  <c r="I67" i="5"/>
  <c r="G60" i="1" s="1"/>
  <c r="I66" i="5"/>
  <c r="G59" i="1" s="1"/>
  <c r="I65" i="5"/>
  <c r="G58" i="1" s="1"/>
  <c r="I64" i="5"/>
  <c r="G57" i="1" s="1"/>
  <c r="I63" i="5"/>
  <c r="G56" i="1" s="1"/>
  <c r="I62" i="5"/>
  <c r="G55" i="1" s="1"/>
  <c r="I61" i="5"/>
  <c r="G54" i="1" s="1"/>
  <c r="I60" i="5"/>
  <c r="G53" i="1" s="1"/>
  <c r="I59" i="5"/>
  <c r="G52" i="1" s="1"/>
  <c r="I58" i="5"/>
  <c r="G51" i="1" s="1"/>
  <c r="I57" i="5"/>
  <c r="G50" i="1" s="1"/>
  <c r="I56" i="5"/>
  <c r="G49" i="1" s="1"/>
  <c r="I55" i="5"/>
  <c r="G48" i="1" s="1"/>
  <c r="I54" i="5"/>
  <c r="G47" i="1" s="1"/>
  <c r="I53" i="5"/>
  <c r="G46" i="1" s="1"/>
  <c r="I52" i="5"/>
  <c r="G45" i="1" s="1"/>
  <c r="I51" i="5"/>
  <c r="G44" i="1" s="1"/>
  <c r="I50" i="5"/>
  <c r="G43" i="1" s="1"/>
  <c r="I49" i="5"/>
  <c r="G42" i="1" s="1"/>
  <c r="I48" i="5"/>
  <c r="G41" i="1" s="1"/>
  <c r="I47" i="5"/>
  <c r="G38" i="1" s="1"/>
  <c r="I46" i="5"/>
  <c r="G37" i="1" s="1"/>
  <c r="I45" i="5"/>
  <c r="G36" i="1" s="1"/>
  <c r="I44" i="5"/>
  <c r="G35" i="1" s="1"/>
  <c r="I43" i="5"/>
  <c r="G32" i="1" s="1"/>
  <c r="I42" i="5"/>
  <c r="G31" i="1" s="1"/>
  <c r="I41" i="5"/>
  <c r="G30" i="1" s="1"/>
  <c r="I40" i="5"/>
  <c r="G29" i="1" s="1"/>
  <c r="I39" i="5"/>
  <c r="G28" i="1" s="1"/>
  <c r="I38" i="5"/>
  <c r="G27" i="1" s="1"/>
  <c r="I37" i="5"/>
  <c r="G26" i="1" s="1"/>
  <c r="I36" i="5"/>
  <c r="G25" i="1" s="1"/>
  <c r="I35" i="5"/>
  <c r="G24" i="1" s="1"/>
  <c r="I34" i="5"/>
  <c r="G23" i="1" s="1"/>
  <c r="I33" i="5"/>
  <c r="G22" i="1" s="1"/>
  <c r="I32" i="5"/>
  <c r="G21" i="1" s="1"/>
  <c r="I31" i="5"/>
  <c r="G20" i="1" s="1"/>
  <c r="I30" i="5"/>
  <c r="G19" i="1" s="1"/>
  <c r="I29" i="5"/>
  <c r="G18" i="1" s="1"/>
  <c r="I28" i="5"/>
  <c r="G17" i="1" s="1"/>
  <c r="I27" i="5"/>
  <c r="G16" i="1" s="1"/>
  <c r="I26" i="5"/>
  <c r="G15" i="1" s="1"/>
  <c r="I25" i="5"/>
  <c r="G14" i="1" s="1"/>
  <c r="I24" i="5"/>
  <c r="G13" i="1" s="1"/>
  <c r="I23" i="5"/>
  <c r="G12" i="1" s="1"/>
  <c r="I22" i="5"/>
  <c r="G11" i="1" s="1"/>
  <c r="I21" i="5"/>
  <c r="G10" i="1" s="1"/>
  <c r="I20" i="5"/>
  <c r="G9" i="1" s="1"/>
  <c r="I17" i="5"/>
  <c r="I16" i="5"/>
  <c r="I15" i="5"/>
  <c r="I14" i="5"/>
  <c r="I13" i="5"/>
  <c r="I12" i="5"/>
  <c r="I11" i="5"/>
  <c r="I10" i="5"/>
  <c r="I9" i="5"/>
  <c r="Q39" i="1" l="1"/>
  <c r="Q119" i="1"/>
  <c r="Q127" i="1"/>
  <c r="Q227" i="1"/>
  <c r="Q267" i="1"/>
  <c r="Q319" i="1"/>
  <c r="Q351" i="1"/>
  <c r="Q467" i="1"/>
  <c r="Q567" i="1"/>
  <c r="Q603" i="1"/>
  <c r="Q64" i="1"/>
  <c r="Q88" i="1"/>
  <c r="Q112" i="1"/>
  <c r="Q128" i="1"/>
  <c r="Q180" i="1"/>
  <c r="Q33" i="1"/>
  <c r="Q65" i="1"/>
  <c r="Q81" i="1"/>
  <c r="Q169" i="1"/>
  <c r="Q249" i="1"/>
  <c r="Q301" i="1"/>
  <c r="Q305" i="1"/>
  <c r="Q373" i="1"/>
  <c r="Q429" i="1"/>
  <c r="Q589" i="1"/>
  <c r="Q356" i="1"/>
  <c r="Q464" i="1"/>
  <c r="H584" i="6"/>
  <c r="I519" i="4"/>
  <c r="F614" i="1" s="1"/>
  <c r="I518" i="4"/>
  <c r="F613" i="1" s="1"/>
  <c r="I517" i="4"/>
  <c r="F612" i="1" s="1"/>
  <c r="I516" i="4"/>
  <c r="F611" i="1" s="1"/>
  <c r="I515" i="4"/>
  <c r="F610" i="1" s="1"/>
  <c r="I514" i="4"/>
  <c r="F609" i="1" s="1"/>
  <c r="I513" i="4"/>
  <c r="F608" i="1" s="1"/>
  <c r="I512" i="4"/>
  <c r="F607" i="1" s="1"/>
  <c r="I511" i="4"/>
  <c r="F606" i="1" s="1"/>
  <c r="I510" i="4"/>
  <c r="F605" i="1" s="1"/>
  <c r="I509" i="4"/>
  <c r="F604" i="1" s="1"/>
  <c r="I508" i="4"/>
  <c r="F602" i="1" s="1"/>
  <c r="I507" i="4"/>
  <c r="F601" i="1" s="1"/>
  <c r="I506" i="4"/>
  <c r="F600" i="1" s="1"/>
  <c r="I505" i="4"/>
  <c r="F599" i="1" s="1"/>
  <c r="I504" i="4"/>
  <c r="F598" i="1" s="1"/>
  <c r="I503" i="4"/>
  <c r="F597" i="1" s="1"/>
  <c r="I502" i="4"/>
  <c r="F596" i="1" s="1"/>
  <c r="I501" i="4"/>
  <c r="F595" i="1" s="1"/>
  <c r="I500" i="4"/>
  <c r="F594" i="1" s="1"/>
  <c r="I499" i="4"/>
  <c r="F593" i="1" s="1"/>
  <c r="I498" i="4"/>
  <c r="F592" i="1" s="1"/>
  <c r="I497" i="4"/>
  <c r="F591" i="1" s="1"/>
  <c r="Q591" i="1" s="1"/>
  <c r="I496" i="4"/>
  <c r="F590" i="1" s="1"/>
  <c r="I495" i="4"/>
  <c r="F588" i="1" s="1"/>
  <c r="I494" i="4"/>
  <c r="F586" i="1" s="1"/>
  <c r="I493" i="4"/>
  <c r="F583" i="1" s="1"/>
  <c r="I492" i="4"/>
  <c r="F582" i="1" s="1"/>
  <c r="I491" i="4"/>
  <c r="F581" i="1" s="1"/>
  <c r="I490" i="4"/>
  <c r="F579" i="1" s="1"/>
  <c r="I489" i="4"/>
  <c r="F578" i="1" s="1"/>
  <c r="I488" i="4"/>
  <c r="F577" i="1" s="1"/>
  <c r="I487" i="4"/>
  <c r="F576" i="1" s="1"/>
  <c r="I486" i="4"/>
  <c r="F575" i="1" s="1"/>
  <c r="I485" i="4"/>
  <c r="F573" i="1" s="1"/>
  <c r="I484" i="4"/>
  <c r="F572" i="1" s="1"/>
  <c r="I483" i="4"/>
  <c r="F571" i="1" s="1"/>
  <c r="I482" i="4"/>
  <c r="F570" i="1" s="1"/>
  <c r="I481" i="4"/>
  <c r="F569" i="1" s="1"/>
  <c r="I480" i="4"/>
  <c r="F568" i="1" s="1"/>
  <c r="I479" i="4"/>
  <c r="F566" i="1" s="1"/>
  <c r="I478" i="4"/>
  <c r="F565" i="1" s="1"/>
  <c r="I477" i="4"/>
  <c r="F564" i="1" s="1"/>
  <c r="I476" i="4"/>
  <c r="F563" i="1" s="1"/>
  <c r="I475" i="4"/>
  <c r="F562" i="1" s="1"/>
  <c r="I474" i="4"/>
  <c r="F561" i="1" s="1"/>
  <c r="I473" i="4"/>
  <c r="F560" i="1" s="1"/>
  <c r="I472" i="4"/>
  <c r="F558" i="1" s="1"/>
  <c r="I471" i="4"/>
  <c r="F557" i="1" s="1"/>
  <c r="I470" i="4"/>
  <c r="F556" i="1" s="1"/>
  <c r="I469" i="4"/>
  <c r="F554" i="1" s="1"/>
  <c r="I468" i="4"/>
  <c r="F553" i="1" s="1"/>
  <c r="I467" i="4"/>
  <c r="F552" i="1" s="1"/>
  <c r="I466" i="4"/>
  <c r="F551" i="1" s="1"/>
  <c r="I465" i="4"/>
  <c r="F550" i="1" s="1"/>
  <c r="I464" i="4"/>
  <c r="F549" i="1" s="1"/>
  <c r="I463" i="4"/>
  <c r="F548" i="1" s="1"/>
  <c r="I462" i="4"/>
  <c r="F547" i="1" s="1"/>
  <c r="I461" i="4"/>
  <c r="F546" i="1" s="1"/>
  <c r="I460" i="4"/>
  <c r="F544" i="1" s="1"/>
  <c r="I459" i="4"/>
  <c r="F543" i="1" s="1"/>
  <c r="I458" i="4"/>
  <c r="F542" i="1" s="1"/>
  <c r="I457" i="4"/>
  <c r="F541" i="1" s="1"/>
  <c r="I456" i="4"/>
  <c r="F540" i="1" s="1"/>
  <c r="I455" i="4"/>
  <c r="F539" i="1" s="1"/>
  <c r="I454" i="4"/>
  <c r="F538" i="1" s="1"/>
  <c r="I453" i="4"/>
  <c r="F537" i="1" s="1"/>
  <c r="I452" i="4"/>
  <c r="F536" i="1" s="1"/>
  <c r="I451" i="4"/>
  <c r="F534" i="1" s="1"/>
  <c r="I450" i="4"/>
  <c r="F533" i="1" s="1"/>
  <c r="I449" i="4"/>
  <c r="F532" i="1" s="1"/>
  <c r="I448" i="4"/>
  <c r="F531" i="1" s="1"/>
  <c r="I447" i="4"/>
  <c r="F530" i="1" s="1"/>
  <c r="I446" i="4"/>
  <c r="F528" i="1" s="1"/>
  <c r="I445" i="4"/>
  <c r="F527" i="1" s="1"/>
  <c r="I444" i="4"/>
  <c r="F526" i="1" s="1"/>
  <c r="I443" i="4"/>
  <c r="F525" i="1" s="1"/>
  <c r="I442" i="4"/>
  <c r="F524" i="1" s="1"/>
  <c r="I441" i="4"/>
  <c r="F523" i="1" s="1"/>
  <c r="I440" i="4"/>
  <c r="F522" i="1" s="1"/>
  <c r="I439" i="4"/>
  <c r="F521" i="1" s="1"/>
  <c r="I438" i="4"/>
  <c r="F520" i="1" s="1"/>
  <c r="I437" i="4"/>
  <c r="F519" i="1" s="1"/>
  <c r="I436" i="4"/>
  <c r="F517" i="1" s="1"/>
  <c r="I435" i="4"/>
  <c r="F516" i="1" s="1"/>
  <c r="I434" i="4"/>
  <c r="F515" i="1" s="1"/>
  <c r="I433" i="4"/>
  <c r="F514" i="1" s="1"/>
  <c r="I432" i="4"/>
  <c r="F513" i="1" s="1"/>
  <c r="I431" i="4"/>
  <c r="F512" i="1" s="1"/>
  <c r="I430" i="4"/>
  <c r="F511" i="1" s="1"/>
  <c r="I429" i="4"/>
  <c r="F510" i="1" s="1"/>
  <c r="I428" i="4"/>
  <c r="F509" i="1" s="1"/>
  <c r="I427" i="4"/>
  <c r="F508" i="1" s="1"/>
  <c r="I426" i="4"/>
  <c r="F507" i="1" s="1"/>
  <c r="I425" i="4"/>
  <c r="F505" i="1" s="1"/>
  <c r="I424" i="4"/>
  <c r="F504" i="1" s="1"/>
  <c r="I423" i="4"/>
  <c r="F502" i="1" s="1"/>
  <c r="I422" i="4"/>
  <c r="F501" i="1" s="1"/>
  <c r="I421" i="4"/>
  <c r="F500" i="1" s="1"/>
  <c r="I420" i="4"/>
  <c r="F499" i="1" s="1"/>
  <c r="I419" i="4"/>
  <c r="F498" i="1" s="1"/>
  <c r="I418" i="4"/>
  <c r="F497" i="1" s="1"/>
  <c r="I417" i="4"/>
  <c r="F496" i="1" s="1"/>
  <c r="I416" i="4"/>
  <c r="F492" i="1" s="1"/>
  <c r="I415" i="4"/>
  <c r="F491" i="1" s="1"/>
  <c r="I414" i="4"/>
  <c r="F490" i="1" s="1"/>
  <c r="I413" i="4"/>
  <c r="F489" i="1" s="1"/>
  <c r="I412" i="4"/>
  <c r="F488" i="1" s="1"/>
  <c r="I411" i="4"/>
  <c r="F486" i="1" s="1"/>
  <c r="I410" i="4"/>
  <c r="F485" i="1" s="1"/>
  <c r="I409" i="4"/>
  <c r="F484" i="1" s="1"/>
  <c r="I408" i="4"/>
  <c r="F483" i="1" s="1"/>
  <c r="I407" i="4"/>
  <c r="F482" i="1" s="1"/>
  <c r="I406" i="4"/>
  <c r="F481" i="1" s="1"/>
  <c r="I405" i="4"/>
  <c r="F479" i="1" s="1"/>
  <c r="I404" i="4"/>
  <c r="F476" i="1" s="1"/>
  <c r="I403" i="4"/>
  <c r="F474" i="1" s="1"/>
  <c r="I402" i="4"/>
  <c r="F473" i="1" s="1"/>
  <c r="I401" i="4"/>
  <c r="F472" i="1" s="1"/>
  <c r="I400" i="4"/>
  <c r="F470" i="1" s="1"/>
  <c r="I399" i="4"/>
  <c r="F469" i="1" s="1"/>
  <c r="I398" i="4"/>
  <c r="F468" i="1" s="1"/>
  <c r="I397" i="4"/>
  <c r="F466" i="1" s="1"/>
  <c r="I396" i="4"/>
  <c r="F465" i="1" s="1"/>
  <c r="I395" i="4"/>
  <c r="F463" i="1" s="1"/>
  <c r="I394" i="4"/>
  <c r="F462" i="1" s="1"/>
  <c r="I393" i="4"/>
  <c r="F461" i="1" s="1"/>
  <c r="I392" i="4"/>
  <c r="F460" i="1" s="1"/>
  <c r="I391" i="4"/>
  <c r="F459" i="1" s="1"/>
  <c r="I390" i="4"/>
  <c r="F458" i="1" s="1"/>
  <c r="I389" i="4"/>
  <c r="F457" i="1" s="1"/>
  <c r="I388" i="4"/>
  <c r="F456" i="1" s="1"/>
  <c r="I387" i="4"/>
  <c r="F455" i="1" s="1"/>
  <c r="I386" i="4"/>
  <c r="F454" i="1" s="1"/>
  <c r="I385" i="4"/>
  <c r="F453" i="1" s="1"/>
  <c r="I384" i="4"/>
  <c r="F452" i="1" s="1"/>
  <c r="I383" i="4"/>
  <c r="F451" i="1" s="1"/>
  <c r="I382" i="4"/>
  <c r="F450" i="1" s="1"/>
  <c r="I381" i="4"/>
  <c r="F449" i="1" s="1"/>
  <c r="I380" i="4"/>
  <c r="F448" i="1" s="1"/>
  <c r="I379" i="4"/>
  <c r="F445" i="1" s="1"/>
  <c r="I378" i="4"/>
  <c r="F444" i="1" s="1"/>
  <c r="I377" i="4"/>
  <c r="F443" i="1" s="1"/>
  <c r="I376" i="4"/>
  <c r="F442" i="1" s="1"/>
  <c r="I375" i="4"/>
  <c r="F441" i="1" s="1"/>
  <c r="I374" i="4"/>
  <c r="F440" i="1" s="1"/>
  <c r="I373" i="4"/>
  <c r="F439" i="1" s="1"/>
  <c r="I372" i="4"/>
  <c r="F438" i="1" s="1"/>
  <c r="I371" i="4"/>
  <c r="F437" i="1" s="1"/>
  <c r="I370" i="4"/>
  <c r="F436" i="1" s="1"/>
  <c r="I369" i="4"/>
  <c r="F435" i="1" s="1"/>
  <c r="I368" i="4"/>
  <c r="F434" i="1" s="1"/>
  <c r="I367" i="4"/>
  <c r="F433" i="1" s="1"/>
  <c r="I366" i="4"/>
  <c r="F432" i="1" s="1"/>
  <c r="I365" i="4"/>
  <c r="F431" i="1" s="1"/>
  <c r="I364" i="4"/>
  <c r="F430" i="1" s="1"/>
  <c r="I363" i="4"/>
  <c r="F428" i="1" s="1"/>
  <c r="I362" i="4"/>
  <c r="F427" i="1" s="1"/>
  <c r="I361" i="4"/>
  <c r="F425" i="1" s="1"/>
  <c r="I360" i="4"/>
  <c r="F424" i="1" s="1"/>
  <c r="I359" i="4"/>
  <c r="F423" i="1" s="1"/>
  <c r="I358" i="4"/>
  <c r="F422" i="1" s="1"/>
  <c r="I357" i="4"/>
  <c r="F421" i="1" s="1"/>
  <c r="I356" i="4"/>
  <c r="F420" i="1" s="1"/>
  <c r="I355" i="4"/>
  <c r="F419" i="1" s="1"/>
  <c r="I354" i="4"/>
  <c r="F418" i="1" s="1"/>
  <c r="I353" i="4"/>
  <c r="F417" i="1" s="1"/>
  <c r="I352" i="4"/>
  <c r="F416" i="1" s="1"/>
  <c r="I351" i="4"/>
  <c r="F414" i="1" s="1"/>
  <c r="I350" i="4"/>
  <c r="F413" i="1" s="1"/>
  <c r="I349" i="4"/>
  <c r="F411" i="1" s="1"/>
  <c r="I348" i="4"/>
  <c r="F409" i="1" s="1"/>
  <c r="I347" i="4"/>
  <c r="F408" i="1" s="1"/>
  <c r="I346" i="4"/>
  <c r="F407" i="1" s="1"/>
  <c r="I345" i="4"/>
  <c r="F406" i="1" s="1"/>
  <c r="I344" i="4"/>
  <c r="F405" i="1" s="1"/>
  <c r="I343" i="4"/>
  <c r="F404" i="1" s="1"/>
  <c r="I342" i="4"/>
  <c r="F403" i="1" s="1"/>
  <c r="I341" i="4"/>
  <c r="F402" i="1" s="1"/>
  <c r="I340" i="4"/>
  <c r="F401" i="1" s="1"/>
  <c r="I339" i="4"/>
  <c r="F400" i="1" s="1"/>
  <c r="I338" i="4"/>
  <c r="F399" i="1" s="1"/>
  <c r="I337" i="4"/>
  <c r="F398" i="1" s="1"/>
  <c r="I336" i="4"/>
  <c r="F397" i="1" s="1"/>
  <c r="I335" i="4"/>
  <c r="F396" i="1" s="1"/>
  <c r="I334" i="4"/>
  <c r="F395" i="1" s="1"/>
  <c r="I333" i="4"/>
  <c r="F394" i="1" s="1"/>
  <c r="I332" i="4"/>
  <c r="F393" i="1" s="1"/>
  <c r="I331" i="4"/>
  <c r="F392" i="1" s="1"/>
  <c r="I330" i="4"/>
  <c r="F391" i="1" s="1"/>
  <c r="I329" i="4"/>
  <c r="F390" i="1" s="1"/>
  <c r="I328" i="4"/>
  <c r="F389" i="1" s="1"/>
  <c r="I327" i="4"/>
  <c r="F388" i="1" s="1"/>
  <c r="I326" i="4"/>
  <c r="F387" i="1" s="1"/>
  <c r="I325" i="4"/>
  <c r="F386" i="1" s="1"/>
  <c r="I324" i="4"/>
  <c r="F385" i="1" s="1"/>
  <c r="I323" i="4"/>
  <c r="F384" i="1" s="1"/>
  <c r="I322" i="4"/>
  <c r="F383" i="1" s="1"/>
  <c r="I321" i="4"/>
  <c r="F382" i="1" s="1"/>
  <c r="I320" i="4"/>
  <c r="F381" i="1" s="1"/>
  <c r="I319" i="4"/>
  <c r="F380" i="1" s="1"/>
  <c r="I318" i="4"/>
  <c r="F379" i="1" s="1"/>
  <c r="I317" i="4"/>
  <c r="F378" i="1" s="1"/>
  <c r="I316" i="4"/>
  <c r="F377" i="1" s="1"/>
  <c r="I315" i="4"/>
  <c r="F376" i="1" s="1"/>
  <c r="I314" i="4"/>
  <c r="F375" i="1" s="1"/>
  <c r="I313" i="4"/>
  <c r="F372" i="1" s="1"/>
  <c r="I312" i="4"/>
  <c r="F371" i="1" s="1"/>
  <c r="I311" i="4"/>
  <c r="F369" i="1" s="1"/>
  <c r="I310" i="4"/>
  <c r="F368" i="1" s="1"/>
  <c r="I309" i="4"/>
  <c r="F367" i="1" s="1"/>
  <c r="I308" i="4"/>
  <c r="F366" i="1" s="1"/>
  <c r="I307" i="4"/>
  <c r="F365" i="1" s="1"/>
  <c r="I306" i="4"/>
  <c r="F364" i="1" s="1"/>
  <c r="I305" i="4"/>
  <c r="F363" i="1" s="1"/>
  <c r="I304" i="4"/>
  <c r="F362" i="1" s="1"/>
  <c r="I303" i="4"/>
  <c r="F361" i="1" s="1"/>
  <c r="I302" i="4"/>
  <c r="F360" i="1" s="1"/>
  <c r="I301" i="4"/>
  <c r="F359" i="1" s="1"/>
  <c r="I300" i="4"/>
  <c r="F358" i="1" s="1"/>
  <c r="I299" i="4"/>
  <c r="F357" i="1" s="1"/>
  <c r="I298" i="4"/>
  <c r="F355" i="1" s="1"/>
  <c r="I297" i="4"/>
  <c r="F354" i="1" s="1"/>
  <c r="I296" i="4"/>
  <c r="F353" i="1" s="1"/>
  <c r="I295" i="4"/>
  <c r="F352" i="1" s="1"/>
  <c r="I294" i="4"/>
  <c r="F350" i="1" s="1"/>
  <c r="I293" i="4"/>
  <c r="F349" i="1" s="1"/>
  <c r="I292" i="4"/>
  <c r="F348" i="1" s="1"/>
  <c r="I291" i="4"/>
  <c r="F347" i="1" s="1"/>
  <c r="I290" i="4"/>
  <c r="F346" i="1" s="1"/>
  <c r="I289" i="4"/>
  <c r="F344" i="1" s="1"/>
  <c r="I288" i="4"/>
  <c r="F343" i="1" s="1"/>
  <c r="I287" i="4"/>
  <c r="F342" i="1" s="1"/>
  <c r="I286" i="4"/>
  <c r="F341" i="1" s="1"/>
  <c r="I285" i="4"/>
  <c r="F340" i="1" s="1"/>
  <c r="I284" i="4"/>
  <c r="F339" i="1" s="1"/>
  <c r="I283" i="4"/>
  <c r="F338" i="1" s="1"/>
  <c r="I282" i="4"/>
  <c r="F337" i="1" s="1"/>
  <c r="I281" i="4"/>
  <c r="F336" i="1" s="1"/>
  <c r="I280" i="4"/>
  <c r="F335" i="1" s="1"/>
  <c r="I279" i="4"/>
  <c r="F334" i="1" s="1"/>
  <c r="I278" i="4"/>
  <c r="F333" i="1" s="1"/>
  <c r="I277" i="4"/>
  <c r="F332" i="1" s="1"/>
  <c r="I276" i="4"/>
  <c r="F330" i="1" s="1"/>
  <c r="I275" i="4"/>
  <c r="F328" i="1" s="1"/>
  <c r="I274" i="4"/>
  <c r="F327" i="1" s="1"/>
  <c r="I273" i="4"/>
  <c r="F326" i="1" s="1"/>
  <c r="I272" i="4"/>
  <c r="F325" i="1" s="1"/>
  <c r="I271" i="4"/>
  <c r="F324" i="1" s="1"/>
  <c r="I270" i="4"/>
  <c r="F323" i="1" s="1"/>
  <c r="I269" i="4"/>
  <c r="F322" i="1" s="1"/>
  <c r="I268" i="4"/>
  <c r="F321" i="1" s="1"/>
  <c r="I267" i="4"/>
  <c r="F320" i="1" s="1"/>
  <c r="I266" i="4"/>
  <c r="F317" i="1" s="1"/>
  <c r="I265" i="4"/>
  <c r="F316" i="1" s="1"/>
  <c r="I264" i="4"/>
  <c r="F315" i="1" s="1"/>
  <c r="I263" i="4"/>
  <c r="F313" i="1" s="1"/>
  <c r="I262" i="4"/>
  <c r="F311" i="1" s="1"/>
  <c r="I261" i="4"/>
  <c r="F309" i="1" s="1"/>
  <c r="I260" i="4"/>
  <c r="F308" i="1" s="1"/>
  <c r="I259" i="4"/>
  <c r="F307" i="1" s="1"/>
  <c r="I258" i="4"/>
  <c r="F304" i="1" s="1"/>
  <c r="I257" i="4"/>
  <c r="F303" i="1" s="1"/>
  <c r="I256" i="4"/>
  <c r="F302" i="1" s="1"/>
  <c r="I255" i="4"/>
  <c r="F299" i="1" s="1"/>
  <c r="I254" i="4"/>
  <c r="F298" i="1" s="1"/>
  <c r="I253" i="4"/>
  <c r="F297" i="1" s="1"/>
  <c r="I252" i="4"/>
  <c r="F296" i="1" s="1"/>
  <c r="I251" i="4"/>
  <c r="F295" i="1" s="1"/>
  <c r="I250" i="4"/>
  <c r="F294" i="1" s="1"/>
  <c r="I249" i="4"/>
  <c r="F293" i="1" s="1"/>
  <c r="I248" i="4"/>
  <c r="F292" i="1" s="1"/>
  <c r="I247" i="4"/>
  <c r="F291" i="1" s="1"/>
  <c r="I246" i="4"/>
  <c r="F290" i="1" s="1"/>
  <c r="I245" i="4"/>
  <c r="F287" i="1" s="1"/>
  <c r="I244" i="4"/>
  <c r="F286" i="1" s="1"/>
  <c r="I243" i="4"/>
  <c r="F285" i="1" s="1"/>
  <c r="I242" i="4"/>
  <c r="F284" i="1" s="1"/>
  <c r="I241" i="4"/>
  <c r="F283" i="1" s="1"/>
  <c r="I240" i="4"/>
  <c r="F282" i="1" s="1"/>
  <c r="I239" i="4"/>
  <c r="F280" i="1" s="1"/>
  <c r="I238" i="4"/>
  <c r="F279" i="1" s="1"/>
  <c r="I237" i="4"/>
  <c r="F277" i="1" s="1"/>
  <c r="I236" i="4"/>
  <c r="F276" i="1" s="1"/>
  <c r="I235" i="4"/>
  <c r="F275" i="1" s="1"/>
  <c r="I234" i="4"/>
  <c r="F274" i="1" s="1"/>
  <c r="I233" i="4"/>
  <c r="F273" i="1" s="1"/>
  <c r="I232" i="4"/>
  <c r="F272" i="1" s="1"/>
  <c r="I231" i="4"/>
  <c r="F271" i="1" s="1"/>
  <c r="I230" i="4"/>
  <c r="F270" i="1" s="1"/>
  <c r="I229" i="4"/>
  <c r="F269" i="1" s="1"/>
  <c r="I228" i="4"/>
  <c r="F268" i="1" s="1"/>
  <c r="I227" i="4"/>
  <c r="F266" i="1" s="1"/>
  <c r="I226" i="4"/>
  <c r="F265" i="1" s="1"/>
  <c r="I225" i="4"/>
  <c r="F264" i="1" s="1"/>
  <c r="I224" i="4"/>
  <c r="F263" i="1" s="1"/>
  <c r="I223" i="4"/>
  <c r="F262" i="1" s="1"/>
  <c r="I222" i="4"/>
  <c r="F261" i="1" s="1"/>
  <c r="I221" i="4"/>
  <c r="F260" i="1" s="1"/>
  <c r="I220" i="4"/>
  <c r="F259" i="1" s="1"/>
  <c r="I219" i="4"/>
  <c r="F258" i="1" s="1"/>
  <c r="I218" i="4"/>
  <c r="F257" i="1" s="1"/>
  <c r="I217" i="4"/>
  <c r="F256" i="1" s="1"/>
  <c r="I216" i="4"/>
  <c r="F255" i="1" s="1"/>
  <c r="I215" i="4"/>
  <c r="F253" i="1" s="1"/>
  <c r="I214" i="4"/>
  <c r="F252" i="1" s="1"/>
  <c r="I213" i="4"/>
  <c r="F251" i="1" s="1"/>
  <c r="I212" i="4"/>
  <c r="F250" i="1" s="1"/>
  <c r="I211" i="4"/>
  <c r="F247" i="1" s="1"/>
  <c r="I210" i="4"/>
  <c r="F246" i="1" s="1"/>
  <c r="I209" i="4"/>
  <c r="F244" i="1" s="1"/>
  <c r="I208" i="4"/>
  <c r="F243" i="1" s="1"/>
  <c r="I207" i="4"/>
  <c r="F242" i="1" s="1"/>
  <c r="I206" i="4"/>
  <c r="F239" i="1" s="1"/>
  <c r="I205" i="4"/>
  <c r="F238" i="1" s="1"/>
  <c r="I204" i="4"/>
  <c r="F237" i="1" s="1"/>
  <c r="I203" i="4"/>
  <c r="F236" i="1" s="1"/>
  <c r="I202" i="4"/>
  <c r="F235" i="1" s="1"/>
  <c r="I201" i="4"/>
  <c r="F234" i="1" s="1"/>
  <c r="I200" i="4"/>
  <c r="F233" i="1" s="1"/>
  <c r="I199" i="4"/>
  <c r="F232" i="1" s="1"/>
  <c r="I198" i="4"/>
  <c r="F231" i="1" s="1"/>
  <c r="I197" i="4"/>
  <c r="F230" i="1" s="1"/>
  <c r="I196" i="4"/>
  <c r="F229" i="1" s="1"/>
  <c r="I195" i="4"/>
  <c r="F228" i="1" s="1"/>
  <c r="I194" i="4"/>
  <c r="F226" i="1" s="1"/>
  <c r="I193" i="4"/>
  <c r="F225" i="1" s="1"/>
  <c r="I192" i="4"/>
  <c r="F224" i="1" s="1"/>
  <c r="I191" i="4"/>
  <c r="F222" i="1" s="1"/>
  <c r="I190" i="4"/>
  <c r="F221" i="1" s="1"/>
  <c r="I189" i="4"/>
  <c r="F220" i="1" s="1"/>
  <c r="I188" i="4"/>
  <c r="F219" i="1" s="1"/>
  <c r="I187" i="4"/>
  <c r="F218" i="1" s="1"/>
  <c r="I186" i="4"/>
  <c r="F216" i="1" s="1"/>
  <c r="I185" i="4"/>
  <c r="F215" i="1" s="1"/>
  <c r="I184" i="4"/>
  <c r="F213" i="1" s="1"/>
  <c r="I183" i="4"/>
  <c r="F212" i="1" s="1"/>
  <c r="I182" i="4"/>
  <c r="F210" i="1" s="1"/>
  <c r="I181" i="4"/>
  <c r="F209" i="1" s="1"/>
  <c r="I180" i="4"/>
  <c r="F208" i="1" s="1"/>
  <c r="I179" i="4"/>
  <c r="F207" i="1" s="1"/>
  <c r="I178" i="4"/>
  <c r="F206" i="1" s="1"/>
  <c r="Q206" i="1" s="1"/>
  <c r="I177" i="4"/>
  <c r="F205" i="1" s="1"/>
  <c r="I176" i="4"/>
  <c r="F204" i="1" s="1"/>
  <c r="I175" i="4"/>
  <c r="F203" i="1" s="1"/>
  <c r="I174" i="4"/>
  <c r="F201" i="1" s="1"/>
  <c r="I173" i="4"/>
  <c r="F200" i="1" s="1"/>
  <c r="I172" i="4"/>
  <c r="F199" i="1" s="1"/>
  <c r="I171" i="4"/>
  <c r="F198" i="1" s="1"/>
  <c r="I170" i="4"/>
  <c r="F197" i="1" s="1"/>
  <c r="I169" i="4"/>
  <c r="F196" i="1" s="1"/>
  <c r="I168" i="4"/>
  <c r="F195" i="1" s="1"/>
  <c r="I167" i="4"/>
  <c r="F194" i="1" s="1"/>
  <c r="I166" i="4"/>
  <c r="F193" i="1" s="1"/>
  <c r="I165" i="4"/>
  <c r="F192" i="1" s="1"/>
  <c r="I164" i="4"/>
  <c r="F191" i="1" s="1"/>
  <c r="I163" i="4"/>
  <c r="F190" i="1" s="1"/>
  <c r="I162" i="4"/>
  <c r="F189" i="1" s="1"/>
  <c r="I161" i="4"/>
  <c r="F188" i="1" s="1"/>
  <c r="I160" i="4"/>
  <c r="F187" i="1" s="1"/>
  <c r="I159" i="4"/>
  <c r="F185" i="1" s="1"/>
  <c r="I158" i="4"/>
  <c r="F184" i="1" s="1"/>
  <c r="I157" i="4"/>
  <c r="F183" i="1" s="1"/>
  <c r="I156" i="4"/>
  <c r="F182" i="1" s="1"/>
  <c r="I155" i="4"/>
  <c r="F181" i="1" s="1"/>
  <c r="I154" i="4"/>
  <c r="F179" i="1" s="1"/>
  <c r="I153" i="4"/>
  <c r="F178" i="1" s="1"/>
  <c r="I152" i="4"/>
  <c r="F177" i="1" s="1"/>
  <c r="I151" i="4"/>
  <c r="F176" i="1" s="1"/>
  <c r="I150" i="4"/>
  <c r="F175" i="1" s="1"/>
  <c r="I149" i="4"/>
  <c r="F174" i="1" s="1"/>
  <c r="I148" i="4"/>
  <c r="F173" i="1" s="1"/>
  <c r="I147" i="4"/>
  <c r="F172" i="1" s="1"/>
  <c r="I146" i="4"/>
  <c r="F171" i="1" s="1"/>
  <c r="I145" i="4"/>
  <c r="F170" i="1" s="1"/>
  <c r="I144" i="4"/>
  <c r="F168" i="1" s="1"/>
  <c r="I143" i="4"/>
  <c r="F167" i="1" s="1"/>
  <c r="I142" i="4"/>
  <c r="F166" i="1" s="1"/>
  <c r="I141" i="4"/>
  <c r="F165" i="1" s="1"/>
  <c r="I140" i="4"/>
  <c r="F163" i="1" s="1"/>
  <c r="I139" i="4"/>
  <c r="F161" i="1" s="1"/>
  <c r="I138" i="4"/>
  <c r="F160" i="1" s="1"/>
  <c r="I137" i="4"/>
  <c r="F159" i="1" s="1"/>
  <c r="I136" i="4"/>
  <c r="F158" i="1" s="1"/>
  <c r="I135" i="4"/>
  <c r="F156" i="1" s="1"/>
  <c r="I134" i="4"/>
  <c r="F155" i="1" s="1"/>
  <c r="I133" i="4"/>
  <c r="F154" i="1" s="1"/>
  <c r="I132" i="4"/>
  <c r="F153" i="1" s="1"/>
  <c r="I131" i="4"/>
  <c r="F152" i="1" s="1"/>
  <c r="I130" i="4"/>
  <c r="F150" i="1" s="1"/>
  <c r="I129" i="4"/>
  <c r="F148" i="1" s="1"/>
  <c r="I128" i="4"/>
  <c r="F147" i="1" s="1"/>
  <c r="I127" i="4"/>
  <c r="F146" i="1" s="1"/>
  <c r="I126" i="4"/>
  <c r="F144" i="1" s="1"/>
  <c r="I125" i="4"/>
  <c r="F143" i="1" s="1"/>
  <c r="I124" i="4"/>
  <c r="F142" i="1" s="1"/>
  <c r="I123" i="4"/>
  <c r="F141" i="1" s="1"/>
  <c r="I122" i="4"/>
  <c r="F140" i="1" s="1"/>
  <c r="I121" i="4"/>
  <c r="F139" i="1" s="1"/>
  <c r="I120" i="4"/>
  <c r="F137" i="1" s="1"/>
  <c r="I119" i="4"/>
  <c r="F136" i="1" s="1"/>
  <c r="I118" i="4"/>
  <c r="F135" i="1" s="1"/>
  <c r="I117" i="4"/>
  <c r="F134" i="1" s="1"/>
  <c r="I116" i="4"/>
  <c r="F133" i="1" s="1"/>
  <c r="I115" i="4"/>
  <c r="F132" i="1" s="1"/>
  <c r="I114" i="4"/>
  <c r="F131" i="1" s="1"/>
  <c r="I113" i="4"/>
  <c r="F130" i="1" s="1"/>
  <c r="I112" i="4"/>
  <c r="F129" i="1" s="1"/>
  <c r="I111" i="4"/>
  <c r="F126" i="1" s="1"/>
  <c r="I110" i="4"/>
  <c r="F125" i="1" s="1"/>
  <c r="I109" i="4"/>
  <c r="F124" i="1" s="1"/>
  <c r="I108" i="4"/>
  <c r="F123" i="1" s="1"/>
  <c r="I107" i="4"/>
  <c r="F122" i="1" s="1"/>
  <c r="I106" i="4"/>
  <c r="F121" i="1" s="1"/>
  <c r="I105" i="4"/>
  <c r="F120" i="1" s="1"/>
  <c r="I104" i="4"/>
  <c r="F118" i="1" s="1"/>
  <c r="I103" i="4"/>
  <c r="F117" i="1" s="1"/>
  <c r="I102" i="4"/>
  <c r="F115" i="1" s="1"/>
  <c r="I101" i="4"/>
  <c r="F114" i="1" s="1"/>
  <c r="I100" i="4"/>
  <c r="F113" i="1" s="1"/>
  <c r="I99" i="4"/>
  <c r="F111" i="1" s="1"/>
  <c r="I98" i="4"/>
  <c r="F110" i="1" s="1"/>
  <c r="I97" i="4"/>
  <c r="F109" i="1" s="1"/>
  <c r="I96" i="4"/>
  <c r="F108" i="1" s="1"/>
  <c r="I95" i="4"/>
  <c r="F107" i="1" s="1"/>
  <c r="I94" i="4"/>
  <c r="F106" i="1" s="1"/>
  <c r="I93" i="4"/>
  <c r="F105" i="1" s="1"/>
  <c r="I92" i="4"/>
  <c r="F104" i="1" s="1"/>
  <c r="I91" i="4"/>
  <c r="F103" i="1" s="1"/>
  <c r="I90" i="4"/>
  <c r="F102" i="1" s="1"/>
  <c r="I89" i="4"/>
  <c r="F101" i="1" s="1"/>
  <c r="I88" i="4"/>
  <c r="F100" i="1" s="1"/>
  <c r="I87" i="4"/>
  <c r="F99" i="1" s="1"/>
  <c r="I86" i="4"/>
  <c r="F98" i="1" s="1"/>
  <c r="I85" i="4"/>
  <c r="F97" i="1" s="1"/>
  <c r="I84" i="4"/>
  <c r="F96" i="1" s="1"/>
  <c r="I83" i="4"/>
  <c r="F95" i="1" s="1"/>
  <c r="I82" i="4"/>
  <c r="F94" i="1" s="1"/>
  <c r="I81" i="4"/>
  <c r="F93" i="1" s="1"/>
  <c r="I80" i="4"/>
  <c r="F92" i="1" s="1"/>
  <c r="I79" i="4"/>
  <c r="F91" i="1" s="1"/>
  <c r="I78" i="4"/>
  <c r="F90" i="1" s="1"/>
  <c r="I77" i="4"/>
  <c r="F89" i="1" s="1"/>
  <c r="I76" i="4"/>
  <c r="F87" i="1" s="1"/>
  <c r="I75" i="4"/>
  <c r="F86" i="1" s="1"/>
  <c r="I74" i="4"/>
  <c r="F85" i="1" s="1"/>
  <c r="I73" i="4"/>
  <c r="F84" i="1" s="1"/>
  <c r="I72" i="4"/>
  <c r="F83" i="1" s="1"/>
  <c r="I71" i="4"/>
  <c r="F82" i="1" s="1"/>
  <c r="I70" i="4"/>
  <c r="F80" i="1" s="1"/>
  <c r="I69" i="4"/>
  <c r="F79" i="1" s="1"/>
  <c r="I68" i="4"/>
  <c r="F78" i="1" s="1"/>
  <c r="I67" i="4"/>
  <c r="F77" i="1" s="1"/>
  <c r="I66" i="4"/>
  <c r="F76" i="1" s="1"/>
  <c r="I65" i="4"/>
  <c r="F75" i="1" s="1"/>
  <c r="I64" i="4"/>
  <c r="F72" i="1" s="1"/>
  <c r="I63" i="4"/>
  <c r="F71" i="1" s="1"/>
  <c r="Q71" i="1" s="1"/>
  <c r="I62" i="4"/>
  <c r="F70" i="1" s="1"/>
  <c r="I61" i="4"/>
  <c r="F69" i="1" s="1"/>
  <c r="I60" i="4"/>
  <c r="F68" i="1" s="1"/>
  <c r="I59" i="4"/>
  <c r="F66" i="1" s="1"/>
  <c r="I58" i="4"/>
  <c r="F63" i="1" s="1"/>
  <c r="I57" i="4"/>
  <c r="F62" i="1" s="1"/>
  <c r="I56" i="4"/>
  <c r="F61" i="1" s="1"/>
  <c r="I55" i="4"/>
  <c r="F60" i="1" s="1"/>
  <c r="I54" i="4"/>
  <c r="F58" i="1" s="1"/>
  <c r="I53" i="4"/>
  <c r="F56" i="1" s="1"/>
  <c r="I52" i="4"/>
  <c r="F53" i="1" s="1"/>
  <c r="I51" i="4"/>
  <c r="F52" i="1" s="1"/>
  <c r="I50" i="4"/>
  <c r="F51" i="1" s="1"/>
  <c r="I49" i="4"/>
  <c r="F49" i="1" s="1"/>
  <c r="I48" i="4"/>
  <c r="F48" i="1" s="1"/>
  <c r="I47" i="4"/>
  <c r="F47" i="1" s="1"/>
  <c r="I46" i="4"/>
  <c r="F46" i="1" s="1"/>
  <c r="I45" i="4"/>
  <c r="F45" i="1" s="1"/>
  <c r="I44" i="4"/>
  <c r="F44" i="1" s="1"/>
  <c r="Q44" i="1" s="1"/>
  <c r="I43" i="4"/>
  <c r="F43" i="1" s="1"/>
  <c r="I42" i="4"/>
  <c r="F42" i="1" s="1"/>
  <c r="I41" i="4"/>
  <c r="F37" i="1" s="1"/>
  <c r="Q37" i="1" s="1"/>
  <c r="I40" i="4"/>
  <c r="F36" i="1" s="1"/>
  <c r="I39" i="4"/>
  <c r="F35" i="1" s="1"/>
  <c r="I38" i="4"/>
  <c r="F32" i="1" s="1"/>
  <c r="I37" i="4"/>
  <c r="F31" i="1" s="1"/>
  <c r="I36" i="4"/>
  <c r="F30" i="1" s="1"/>
  <c r="I35" i="4"/>
  <c r="F29" i="1" s="1"/>
  <c r="I34" i="4"/>
  <c r="F28" i="1" s="1"/>
  <c r="I33" i="4"/>
  <c r="F27" i="1" s="1"/>
  <c r="I32" i="4"/>
  <c r="F26" i="1" s="1"/>
  <c r="I31" i="4"/>
  <c r="F24" i="1" s="1"/>
  <c r="I30" i="4"/>
  <c r="F23" i="1" s="1"/>
  <c r="I29" i="4"/>
  <c r="F22" i="1" s="1"/>
  <c r="I28" i="4"/>
  <c r="F21" i="1" s="1"/>
  <c r="I27" i="4"/>
  <c r="F19" i="1" s="1"/>
  <c r="I26" i="4"/>
  <c r="F18" i="1" s="1"/>
  <c r="I25" i="4"/>
  <c r="F17" i="1" s="1"/>
  <c r="I24" i="4"/>
  <c r="F16" i="1" s="1"/>
  <c r="I23" i="4"/>
  <c r="F15" i="1" s="1"/>
  <c r="I22" i="4"/>
  <c r="F13" i="1" s="1"/>
  <c r="I21" i="4"/>
  <c r="F11" i="1" s="1"/>
  <c r="I20" i="4"/>
  <c r="F9" i="1" s="1"/>
  <c r="I17" i="4"/>
  <c r="I16" i="4"/>
  <c r="I15" i="4"/>
  <c r="I14" i="4"/>
  <c r="I13" i="4"/>
  <c r="I12" i="4"/>
  <c r="I11" i="4"/>
  <c r="I10" i="4"/>
  <c r="I9" i="4"/>
  <c r="H520" i="4"/>
  <c r="H522" i="4" s="1"/>
  <c r="I579" i="3"/>
  <c r="E614" i="1" s="1"/>
  <c r="I578" i="3"/>
  <c r="E613" i="1" s="1"/>
  <c r="I577" i="3"/>
  <c r="E612" i="1" s="1"/>
  <c r="I576" i="3"/>
  <c r="E611" i="1" s="1"/>
  <c r="I575" i="3"/>
  <c r="E610" i="1" s="1"/>
  <c r="Q610" i="1" s="1"/>
  <c r="I574" i="3"/>
  <c r="E609" i="1" s="1"/>
  <c r="I573" i="3"/>
  <c r="E608" i="1" s="1"/>
  <c r="I572" i="3"/>
  <c r="E607" i="1" s="1"/>
  <c r="I571" i="3"/>
  <c r="E606" i="1" s="1"/>
  <c r="Q606" i="1" s="1"/>
  <c r="I570" i="3"/>
  <c r="E605" i="1" s="1"/>
  <c r="I569" i="3"/>
  <c r="E604" i="1" s="1"/>
  <c r="I568" i="3"/>
  <c r="E602" i="1" s="1"/>
  <c r="I567" i="3"/>
  <c r="E601" i="1" s="1"/>
  <c r="Q601" i="1" s="1"/>
  <c r="I566" i="3"/>
  <c r="E600" i="1" s="1"/>
  <c r="I565" i="3"/>
  <c r="E599" i="1" s="1"/>
  <c r="I564" i="3"/>
  <c r="E598" i="1" s="1"/>
  <c r="I563" i="3"/>
  <c r="E597" i="1" s="1"/>
  <c r="Q597" i="1" s="1"/>
  <c r="I562" i="3"/>
  <c r="E596" i="1" s="1"/>
  <c r="I561" i="3"/>
  <c r="E595" i="1" s="1"/>
  <c r="I560" i="3"/>
  <c r="E594" i="1" s="1"/>
  <c r="I559" i="3"/>
  <c r="E593" i="1" s="1"/>
  <c r="I558" i="3"/>
  <c r="E592" i="1" s="1"/>
  <c r="I557" i="3"/>
  <c r="E590" i="1" s="1"/>
  <c r="I556" i="3"/>
  <c r="E588" i="1" s="1"/>
  <c r="I555" i="3"/>
  <c r="E587" i="1" s="1"/>
  <c r="Q587" i="1" s="1"/>
  <c r="I554" i="3"/>
  <c r="E586" i="1" s="1"/>
  <c r="I553" i="3"/>
  <c r="E585" i="1" s="1"/>
  <c r="Q585" i="1" s="1"/>
  <c r="I552" i="3"/>
  <c r="E584" i="1" s="1"/>
  <c r="Q584" i="1" s="1"/>
  <c r="I551" i="3"/>
  <c r="E583" i="1" s="1"/>
  <c r="Q583" i="1" s="1"/>
  <c r="I550" i="3"/>
  <c r="E582" i="1" s="1"/>
  <c r="I549" i="3"/>
  <c r="E581" i="1" s="1"/>
  <c r="I548" i="3"/>
  <c r="E580" i="1" s="1"/>
  <c r="Q580" i="1" s="1"/>
  <c r="I547" i="3"/>
  <c r="E579" i="1" s="1"/>
  <c r="I546" i="3"/>
  <c r="E578" i="1" s="1"/>
  <c r="I545" i="3"/>
  <c r="E577" i="1" s="1"/>
  <c r="I544" i="3"/>
  <c r="E576" i="1" s="1"/>
  <c r="Q576" i="1" s="1"/>
  <c r="I543" i="3"/>
  <c r="E575" i="1" s="1"/>
  <c r="Q575" i="1" s="1"/>
  <c r="I542" i="3"/>
  <c r="E574" i="1" s="1"/>
  <c r="Q574" i="1" s="1"/>
  <c r="I541" i="3"/>
  <c r="E573" i="1" s="1"/>
  <c r="I540" i="3"/>
  <c r="E572" i="1" s="1"/>
  <c r="I539" i="3"/>
  <c r="E571" i="1" s="1"/>
  <c r="Q571" i="1" s="1"/>
  <c r="I538" i="3"/>
  <c r="E570" i="1" s="1"/>
  <c r="I537" i="3"/>
  <c r="E569" i="1" s="1"/>
  <c r="I536" i="3"/>
  <c r="E568" i="1" s="1"/>
  <c r="I535" i="3"/>
  <c r="E566" i="1" s="1"/>
  <c r="I534" i="3"/>
  <c r="E565" i="1" s="1"/>
  <c r="I533" i="3"/>
  <c r="E564" i="1" s="1"/>
  <c r="I532" i="3"/>
  <c r="E563" i="1" s="1"/>
  <c r="I531" i="3"/>
  <c r="E562" i="1" s="1"/>
  <c r="I530" i="3"/>
  <c r="E561" i="1" s="1"/>
  <c r="I529" i="3"/>
  <c r="E560" i="1" s="1"/>
  <c r="I528" i="3"/>
  <c r="E558" i="1" s="1"/>
  <c r="I527" i="3"/>
  <c r="E557" i="1" s="1"/>
  <c r="Q557" i="1" s="1"/>
  <c r="I526" i="3"/>
  <c r="E556" i="1" s="1"/>
  <c r="I525" i="3"/>
  <c r="E555" i="1" s="1"/>
  <c r="Q555" i="1" s="1"/>
  <c r="I524" i="3"/>
  <c r="E554" i="1" s="1"/>
  <c r="I523" i="3"/>
  <c r="E553" i="1" s="1"/>
  <c r="I522" i="3"/>
  <c r="E552" i="1" s="1"/>
  <c r="I521" i="3"/>
  <c r="E551" i="1" s="1"/>
  <c r="I520" i="3"/>
  <c r="E550" i="1" s="1"/>
  <c r="I519" i="3"/>
  <c r="E549" i="1" s="1"/>
  <c r="I518" i="3"/>
  <c r="E548" i="1" s="1"/>
  <c r="I517" i="3"/>
  <c r="E547" i="1" s="1"/>
  <c r="I516" i="3"/>
  <c r="E546" i="1" s="1"/>
  <c r="I515" i="3"/>
  <c r="E544" i="1" s="1"/>
  <c r="I514" i="3"/>
  <c r="E543" i="1" s="1"/>
  <c r="I513" i="3"/>
  <c r="E542" i="1" s="1"/>
  <c r="I512" i="3"/>
  <c r="E541" i="1" s="1"/>
  <c r="I511" i="3"/>
  <c r="E540" i="1" s="1"/>
  <c r="I510" i="3"/>
  <c r="E539" i="1" s="1"/>
  <c r="I509" i="3"/>
  <c r="E538" i="1" s="1"/>
  <c r="I508" i="3"/>
  <c r="E537" i="1" s="1"/>
  <c r="I507" i="3"/>
  <c r="E536" i="1" s="1"/>
  <c r="I506" i="3"/>
  <c r="E535" i="1" s="1"/>
  <c r="Q535" i="1" s="1"/>
  <c r="I505" i="3"/>
  <c r="E534" i="1" s="1"/>
  <c r="Q534" i="1" s="1"/>
  <c r="I504" i="3"/>
  <c r="E533" i="1" s="1"/>
  <c r="Q533" i="1" s="1"/>
  <c r="I503" i="3"/>
  <c r="E532" i="1" s="1"/>
  <c r="Q532" i="1" s="1"/>
  <c r="I502" i="3"/>
  <c r="E531" i="1" s="1"/>
  <c r="Q531" i="1" s="1"/>
  <c r="I501" i="3"/>
  <c r="E530" i="1" s="1"/>
  <c r="I500" i="3"/>
  <c r="E529" i="1" s="1"/>
  <c r="Q529" i="1" s="1"/>
  <c r="I499" i="3"/>
  <c r="E528" i="1" s="1"/>
  <c r="Q528" i="1" s="1"/>
  <c r="I498" i="3"/>
  <c r="E527" i="1" s="1"/>
  <c r="I497" i="3"/>
  <c r="E526" i="1" s="1"/>
  <c r="I496" i="3"/>
  <c r="E525" i="1" s="1"/>
  <c r="Q525" i="1" s="1"/>
  <c r="I495" i="3"/>
  <c r="E524" i="1" s="1"/>
  <c r="Q524" i="1" s="1"/>
  <c r="I494" i="3"/>
  <c r="E523" i="1" s="1"/>
  <c r="I493" i="3"/>
  <c r="E522" i="1" s="1"/>
  <c r="I492" i="3"/>
  <c r="E521" i="1" s="1"/>
  <c r="Q521" i="1" s="1"/>
  <c r="I491" i="3"/>
  <c r="E520" i="1" s="1"/>
  <c r="Q520" i="1" s="1"/>
  <c r="I490" i="3"/>
  <c r="E519" i="1" s="1"/>
  <c r="I489" i="3"/>
  <c r="E518" i="1" s="1"/>
  <c r="Q518" i="1" s="1"/>
  <c r="I488" i="3"/>
  <c r="E517" i="1" s="1"/>
  <c r="I487" i="3"/>
  <c r="E516" i="1" s="1"/>
  <c r="Q516" i="1" s="1"/>
  <c r="I486" i="3"/>
  <c r="E515" i="1" s="1"/>
  <c r="I485" i="3"/>
  <c r="E514" i="1" s="1"/>
  <c r="I484" i="3"/>
  <c r="E513" i="1" s="1"/>
  <c r="I483" i="3"/>
  <c r="E512" i="1" s="1"/>
  <c r="I482" i="3"/>
  <c r="E511" i="1" s="1"/>
  <c r="I481" i="3"/>
  <c r="E510" i="1" s="1"/>
  <c r="I480" i="3"/>
  <c r="E509" i="1" s="1"/>
  <c r="I479" i="3"/>
  <c r="E508" i="1" s="1"/>
  <c r="I478" i="3"/>
  <c r="E507" i="1" s="1"/>
  <c r="I477" i="3"/>
  <c r="E505" i="1" s="1"/>
  <c r="I476" i="3"/>
  <c r="E504" i="1" s="1"/>
  <c r="I475" i="3"/>
  <c r="E503" i="1" s="1"/>
  <c r="Q503" i="1" s="1"/>
  <c r="I474" i="3"/>
  <c r="E502" i="1" s="1"/>
  <c r="I473" i="3"/>
  <c r="E501" i="1" s="1"/>
  <c r="I472" i="3"/>
  <c r="E500" i="1" s="1"/>
  <c r="I471" i="3"/>
  <c r="E499" i="1" s="1"/>
  <c r="I470" i="3"/>
  <c r="E498" i="1" s="1"/>
  <c r="I469" i="3"/>
  <c r="E497" i="1" s="1"/>
  <c r="I468" i="3"/>
  <c r="E496" i="1" s="1"/>
  <c r="I467" i="3"/>
  <c r="E495" i="1" s="1"/>
  <c r="Q495" i="1" s="1"/>
  <c r="I466" i="3"/>
  <c r="E494" i="1" s="1"/>
  <c r="Q494" i="1" s="1"/>
  <c r="I465" i="3"/>
  <c r="E493" i="1" s="1"/>
  <c r="Q493" i="1" s="1"/>
  <c r="I464" i="3"/>
  <c r="E492" i="1" s="1"/>
  <c r="I463" i="3"/>
  <c r="E491" i="1" s="1"/>
  <c r="Q491" i="1" s="1"/>
  <c r="I462" i="3"/>
  <c r="E490" i="1" s="1"/>
  <c r="I461" i="3"/>
  <c r="E489" i="1" s="1"/>
  <c r="I460" i="3"/>
  <c r="E488" i="1" s="1"/>
  <c r="I459" i="3"/>
  <c r="E487" i="1" s="1"/>
  <c r="Q487" i="1" s="1"/>
  <c r="I458" i="3"/>
  <c r="E486" i="1" s="1"/>
  <c r="I457" i="3"/>
  <c r="E485" i="1" s="1"/>
  <c r="I456" i="3"/>
  <c r="E484" i="1" s="1"/>
  <c r="I455" i="3"/>
  <c r="E483" i="1" s="1"/>
  <c r="I454" i="3"/>
  <c r="E482" i="1" s="1"/>
  <c r="I453" i="3"/>
  <c r="E481" i="1" s="1"/>
  <c r="I452" i="3"/>
  <c r="E480" i="1" s="1"/>
  <c r="Q480" i="1" s="1"/>
  <c r="I451" i="3"/>
  <c r="E479" i="1" s="1"/>
  <c r="Q479" i="1" s="1"/>
  <c r="I450" i="3"/>
  <c r="E478" i="1" s="1"/>
  <c r="Q478" i="1" s="1"/>
  <c r="I449" i="3"/>
  <c r="E477" i="1" s="1"/>
  <c r="Q477" i="1" s="1"/>
  <c r="I448" i="3"/>
  <c r="E476" i="1" s="1"/>
  <c r="I447" i="3"/>
  <c r="E475" i="1" s="1"/>
  <c r="Q475" i="1" s="1"/>
  <c r="I446" i="3"/>
  <c r="E474" i="1" s="1"/>
  <c r="I445" i="3"/>
  <c r="E473" i="1" s="1"/>
  <c r="I444" i="3"/>
  <c r="E472" i="1" s="1"/>
  <c r="I443" i="3"/>
  <c r="E471" i="1" s="1"/>
  <c r="Q471" i="1" s="1"/>
  <c r="I442" i="3"/>
  <c r="E470" i="1" s="1"/>
  <c r="Q470" i="1" s="1"/>
  <c r="I441" i="3"/>
  <c r="E469" i="1" s="1"/>
  <c r="Q469" i="1" s="1"/>
  <c r="I440" i="3"/>
  <c r="E468" i="1" s="1"/>
  <c r="Q468" i="1" s="1"/>
  <c r="I439" i="3"/>
  <c r="E466" i="1" s="1"/>
  <c r="Q466" i="1" s="1"/>
  <c r="I438" i="3"/>
  <c r="E465" i="1" s="1"/>
  <c r="Q465" i="1" s="1"/>
  <c r="I437" i="3"/>
  <c r="E463" i="1" s="1"/>
  <c r="I436" i="3"/>
  <c r="E462" i="1" s="1"/>
  <c r="Q462" i="1" s="1"/>
  <c r="I435" i="3"/>
  <c r="E461" i="1" s="1"/>
  <c r="Q461" i="1" s="1"/>
  <c r="I434" i="3"/>
  <c r="E460" i="1" s="1"/>
  <c r="Q460" i="1" s="1"/>
  <c r="I433" i="3"/>
  <c r="E459" i="1" s="1"/>
  <c r="Q459" i="1" s="1"/>
  <c r="I432" i="3"/>
  <c r="E458" i="1" s="1"/>
  <c r="I431" i="3"/>
  <c r="E457" i="1" s="1"/>
  <c r="Q457" i="1" s="1"/>
  <c r="I430" i="3"/>
  <c r="E456" i="1" s="1"/>
  <c r="Q456" i="1" s="1"/>
  <c r="I429" i="3"/>
  <c r="E455" i="1" s="1"/>
  <c r="Q455" i="1" s="1"/>
  <c r="I428" i="3"/>
  <c r="E454" i="1" s="1"/>
  <c r="Q454" i="1" s="1"/>
  <c r="I427" i="3"/>
  <c r="E453" i="1" s="1"/>
  <c r="Q453" i="1" s="1"/>
  <c r="I426" i="3"/>
  <c r="E452" i="1" s="1"/>
  <c r="Q452" i="1" s="1"/>
  <c r="I425" i="3"/>
  <c r="E451" i="1" s="1"/>
  <c r="I424" i="3"/>
  <c r="E450" i="1" s="1"/>
  <c r="I423" i="3"/>
  <c r="E449" i="1" s="1"/>
  <c r="Q449" i="1" s="1"/>
  <c r="I422" i="3"/>
  <c r="E448" i="1" s="1"/>
  <c r="Q448" i="1" s="1"/>
  <c r="I421" i="3"/>
  <c r="E447" i="1" s="1"/>
  <c r="Q447" i="1" s="1"/>
  <c r="I420" i="3"/>
  <c r="E446" i="1" s="1"/>
  <c r="Q446" i="1" s="1"/>
  <c r="I419" i="3"/>
  <c r="E445" i="1" s="1"/>
  <c r="Q445" i="1" s="1"/>
  <c r="I418" i="3"/>
  <c r="E444" i="1" s="1"/>
  <c r="I417" i="3"/>
  <c r="E443" i="1" s="1"/>
  <c r="I416" i="3"/>
  <c r="E442" i="1" s="1"/>
  <c r="I415" i="3"/>
  <c r="E441" i="1" s="1"/>
  <c r="Q441" i="1" s="1"/>
  <c r="I414" i="3"/>
  <c r="E440" i="1" s="1"/>
  <c r="I413" i="3"/>
  <c r="E439" i="1" s="1"/>
  <c r="I412" i="3"/>
  <c r="E438" i="1" s="1"/>
  <c r="I411" i="3"/>
  <c r="E437" i="1" s="1"/>
  <c r="Q437" i="1" s="1"/>
  <c r="I410" i="3"/>
  <c r="E436" i="1" s="1"/>
  <c r="I409" i="3"/>
  <c r="E435" i="1" s="1"/>
  <c r="I408" i="3"/>
  <c r="E434" i="1" s="1"/>
  <c r="I407" i="3"/>
  <c r="E433" i="1" s="1"/>
  <c r="Q433" i="1" s="1"/>
  <c r="I406" i="3"/>
  <c r="E432" i="1" s="1"/>
  <c r="I405" i="3"/>
  <c r="E431" i="1" s="1"/>
  <c r="I404" i="3"/>
  <c r="E430" i="1" s="1"/>
  <c r="I403" i="3"/>
  <c r="E428" i="1" s="1"/>
  <c r="I402" i="3"/>
  <c r="E427" i="1" s="1"/>
  <c r="I401" i="3"/>
  <c r="E425" i="1" s="1"/>
  <c r="I400" i="3"/>
  <c r="E424" i="1" s="1"/>
  <c r="I399" i="3"/>
  <c r="E423" i="1" s="1"/>
  <c r="I398" i="3"/>
  <c r="E422" i="1" s="1"/>
  <c r="I397" i="3"/>
  <c r="E421" i="1" s="1"/>
  <c r="I396" i="3"/>
  <c r="E420" i="1" s="1"/>
  <c r="I395" i="3"/>
  <c r="E419" i="1" s="1"/>
  <c r="Q419" i="1" s="1"/>
  <c r="I394" i="3"/>
  <c r="E418" i="1" s="1"/>
  <c r="I393" i="3"/>
  <c r="E417" i="1" s="1"/>
  <c r="I392" i="3"/>
  <c r="E416" i="1" s="1"/>
  <c r="I391" i="3"/>
  <c r="E415" i="1" s="1"/>
  <c r="Q415" i="1" s="1"/>
  <c r="I390" i="3"/>
  <c r="E414" i="1" s="1"/>
  <c r="I389" i="3"/>
  <c r="E413" i="1" s="1"/>
  <c r="I388" i="3"/>
  <c r="E412" i="1" s="1"/>
  <c r="Q412" i="1" s="1"/>
  <c r="I387" i="3"/>
  <c r="E411" i="1" s="1"/>
  <c r="Q411" i="1" s="1"/>
  <c r="I386" i="3"/>
  <c r="E410" i="1" s="1"/>
  <c r="Q410" i="1" s="1"/>
  <c r="I385" i="3"/>
  <c r="E409" i="1" s="1"/>
  <c r="I384" i="3"/>
  <c r="E408" i="1" s="1"/>
  <c r="Q408" i="1" s="1"/>
  <c r="I383" i="3"/>
  <c r="E407" i="1" s="1"/>
  <c r="Q407" i="1" s="1"/>
  <c r="I382" i="3"/>
  <c r="E406" i="1" s="1"/>
  <c r="I381" i="3"/>
  <c r="E405" i="1" s="1"/>
  <c r="I380" i="3"/>
  <c r="E404" i="1" s="1"/>
  <c r="Q404" i="1" s="1"/>
  <c r="I379" i="3"/>
  <c r="E403" i="1" s="1"/>
  <c r="Q403" i="1" s="1"/>
  <c r="I378" i="3"/>
  <c r="E402" i="1" s="1"/>
  <c r="I377" i="3"/>
  <c r="E401" i="1" s="1"/>
  <c r="I376" i="3"/>
  <c r="E400" i="1" s="1"/>
  <c r="I375" i="3"/>
  <c r="E399" i="1" s="1"/>
  <c r="Q399" i="1" s="1"/>
  <c r="I374" i="3"/>
  <c r="E398" i="1" s="1"/>
  <c r="I373" i="3"/>
  <c r="E397" i="1" s="1"/>
  <c r="I372" i="3"/>
  <c r="E396" i="1" s="1"/>
  <c r="I371" i="3"/>
  <c r="E395" i="1" s="1"/>
  <c r="I370" i="3"/>
  <c r="E394" i="1" s="1"/>
  <c r="I369" i="3"/>
  <c r="E393" i="1" s="1"/>
  <c r="I368" i="3"/>
  <c r="E392" i="1" s="1"/>
  <c r="I367" i="3"/>
  <c r="E391" i="1" s="1"/>
  <c r="I366" i="3"/>
  <c r="E390" i="1" s="1"/>
  <c r="I365" i="3"/>
  <c r="E389" i="1" s="1"/>
  <c r="I364" i="3"/>
  <c r="E388" i="1" s="1"/>
  <c r="I363" i="3"/>
  <c r="E387" i="1" s="1"/>
  <c r="Q387" i="1" s="1"/>
  <c r="I362" i="3"/>
  <c r="E386" i="1" s="1"/>
  <c r="I361" i="3"/>
  <c r="E385" i="1" s="1"/>
  <c r="I360" i="3"/>
  <c r="E384" i="1" s="1"/>
  <c r="I359" i="3"/>
  <c r="E383" i="1" s="1"/>
  <c r="I358" i="3"/>
  <c r="E382" i="1" s="1"/>
  <c r="I357" i="3"/>
  <c r="E381" i="1" s="1"/>
  <c r="I356" i="3"/>
  <c r="E380" i="1" s="1"/>
  <c r="I355" i="3"/>
  <c r="E379" i="1" s="1"/>
  <c r="Q379" i="1" s="1"/>
  <c r="I354" i="3"/>
  <c r="E378" i="1" s="1"/>
  <c r="I353" i="3"/>
  <c r="E377" i="1" s="1"/>
  <c r="I352" i="3"/>
  <c r="E376" i="1" s="1"/>
  <c r="I351" i="3"/>
  <c r="E375" i="1" s="1"/>
  <c r="I350" i="3"/>
  <c r="E372" i="1" s="1"/>
  <c r="I349" i="3"/>
  <c r="E371" i="1" s="1"/>
  <c r="I348" i="3"/>
  <c r="E369" i="1" s="1"/>
  <c r="I347" i="3"/>
  <c r="E368" i="1" s="1"/>
  <c r="Q368" i="1" s="1"/>
  <c r="I346" i="3"/>
  <c r="E367" i="1" s="1"/>
  <c r="I345" i="3"/>
  <c r="E366" i="1" s="1"/>
  <c r="I344" i="3"/>
  <c r="E365" i="1" s="1"/>
  <c r="I343" i="3"/>
  <c r="E364" i="1" s="1"/>
  <c r="Q364" i="1" s="1"/>
  <c r="I342" i="3"/>
  <c r="E363" i="1" s="1"/>
  <c r="I341" i="3"/>
  <c r="E362" i="1" s="1"/>
  <c r="I340" i="3"/>
  <c r="E361" i="1" s="1"/>
  <c r="I339" i="3"/>
  <c r="E360" i="1" s="1"/>
  <c r="I338" i="3"/>
  <c r="E359" i="1" s="1"/>
  <c r="I337" i="3"/>
  <c r="E358" i="1" s="1"/>
  <c r="I336" i="3"/>
  <c r="E357" i="1" s="1"/>
  <c r="I335" i="3"/>
  <c r="E355" i="1" s="1"/>
  <c r="Q355" i="1" s="1"/>
  <c r="I334" i="3"/>
  <c r="E354" i="1" s="1"/>
  <c r="I333" i="3"/>
  <c r="E353" i="1" s="1"/>
  <c r="I332" i="3"/>
  <c r="E352" i="1" s="1"/>
  <c r="I331" i="3"/>
  <c r="E350" i="1" s="1"/>
  <c r="I330" i="3"/>
  <c r="E349" i="1" s="1"/>
  <c r="I329" i="3"/>
  <c r="E348" i="1" s="1"/>
  <c r="I328" i="3"/>
  <c r="E347" i="1" s="1"/>
  <c r="I327" i="3"/>
  <c r="E346" i="1" s="1"/>
  <c r="I326" i="3"/>
  <c r="E345" i="1" s="1"/>
  <c r="Q345" i="1" s="1"/>
  <c r="I325" i="3"/>
  <c r="E344" i="1" s="1"/>
  <c r="I324" i="3"/>
  <c r="E343" i="1" s="1"/>
  <c r="I323" i="3"/>
  <c r="E342" i="1" s="1"/>
  <c r="I322" i="3"/>
  <c r="E341" i="1" s="1"/>
  <c r="I321" i="3"/>
  <c r="E340" i="1" s="1"/>
  <c r="I320" i="3"/>
  <c r="E339" i="1" s="1"/>
  <c r="I319" i="3"/>
  <c r="E338" i="1" s="1"/>
  <c r="I318" i="3"/>
  <c r="E337" i="1" s="1"/>
  <c r="I317" i="3"/>
  <c r="E336" i="1" s="1"/>
  <c r="I316" i="3"/>
  <c r="E335" i="1" s="1"/>
  <c r="I315" i="3"/>
  <c r="E334" i="1" s="1"/>
  <c r="I314" i="3"/>
  <c r="E333" i="1" s="1"/>
  <c r="I313" i="3"/>
  <c r="E332" i="1" s="1"/>
  <c r="I312" i="3"/>
  <c r="E330" i="1" s="1"/>
  <c r="I311" i="3"/>
  <c r="E329" i="1" s="1"/>
  <c r="Q329" i="1" s="1"/>
  <c r="I310" i="3"/>
  <c r="E328" i="1" s="1"/>
  <c r="I309" i="3"/>
  <c r="E327" i="1" s="1"/>
  <c r="I308" i="3"/>
  <c r="E326" i="1" s="1"/>
  <c r="I307" i="3"/>
  <c r="E325" i="1" s="1"/>
  <c r="I306" i="3"/>
  <c r="E324" i="1" s="1"/>
  <c r="I305" i="3"/>
  <c r="E323" i="1" s="1"/>
  <c r="I304" i="3"/>
  <c r="E322" i="1" s="1"/>
  <c r="I303" i="3"/>
  <c r="E321" i="1" s="1"/>
  <c r="I302" i="3"/>
  <c r="E320" i="1" s="1"/>
  <c r="I301" i="3"/>
  <c r="E318" i="1" s="1"/>
  <c r="Q318" i="1" s="1"/>
  <c r="I300" i="3"/>
  <c r="E317" i="1" s="1"/>
  <c r="Q317" i="1" s="1"/>
  <c r="I299" i="3"/>
  <c r="E316" i="1" s="1"/>
  <c r="Q316" i="1" s="1"/>
  <c r="I298" i="3"/>
  <c r="E315" i="1" s="1"/>
  <c r="Q315" i="1" s="1"/>
  <c r="I297" i="3"/>
  <c r="E314" i="1" s="1"/>
  <c r="Q314" i="1" s="1"/>
  <c r="I296" i="3"/>
  <c r="E313" i="1" s="1"/>
  <c r="I295" i="3"/>
  <c r="E312" i="1" s="1"/>
  <c r="Q312" i="1" s="1"/>
  <c r="I294" i="3"/>
  <c r="E311" i="1" s="1"/>
  <c r="I293" i="3"/>
  <c r="E310" i="1" s="1"/>
  <c r="Q310" i="1" s="1"/>
  <c r="I292" i="3"/>
  <c r="E309" i="1" s="1"/>
  <c r="I291" i="3"/>
  <c r="E308" i="1" s="1"/>
  <c r="I290" i="3"/>
  <c r="E307" i="1" s="1"/>
  <c r="I289" i="3"/>
  <c r="E306" i="1" s="1"/>
  <c r="Q306" i="1" s="1"/>
  <c r="I288" i="3"/>
  <c r="E304" i="1" s="1"/>
  <c r="I287" i="3"/>
  <c r="E303" i="1" s="1"/>
  <c r="I286" i="3"/>
  <c r="E302" i="1" s="1"/>
  <c r="I285" i="3"/>
  <c r="E300" i="1" s="1"/>
  <c r="Q300" i="1" s="1"/>
  <c r="I284" i="3"/>
  <c r="E299" i="1" s="1"/>
  <c r="I283" i="3"/>
  <c r="E298" i="1" s="1"/>
  <c r="Q298" i="1" s="1"/>
  <c r="I282" i="3"/>
  <c r="E297" i="1" s="1"/>
  <c r="I281" i="3"/>
  <c r="E296" i="1" s="1"/>
  <c r="I280" i="3"/>
  <c r="E295" i="1" s="1"/>
  <c r="I279" i="3"/>
  <c r="E294" i="1" s="1"/>
  <c r="Q294" i="1" s="1"/>
  <c r="I278" i="3"/>
  <c r="E293" i="1" s="1"/>
  <c r="I277" i="3"/>
  <c r="E292" i="1" s="1"/>
  <c r="I276" i="3"/>
  <c r="E291" i="1" s="1"/>
  <c r="I275" i="3"/>
  <c r="E290" i="1" s="1"/>
  <c r="I274" i="3"/>
  <c r="E289" i="1" s="1"/>
  <c r="Q289" i="1" s="1"/>
  <c r="I273" i="3"/>
  <c r="E288" i="1" s="1"/>
  <c r="Q288" i="1" s="1"/>
  <c r="I272" i="3"/>
  <c r="E287" i="1" s="1"/>
  <c r="I271" i="3"/>
  <c r="E286" i="1" s="1"/>
  <c r="I270" i="3"/>
  <c r="E285" i="1" s="1"/>
  <c r="I269" i="3"/>
  <c r="E284" i="1" s="1"/>
  <c r="I268" i="3"/>
  <c r="E283" i="1" s="1"/>
  <c r="I267" i="3"/>
  <c r="E282" i="1" s="1"/>
  <c r="I266" i="3"/>
  <c r="E281" i="1" s="1"/>
  <c r="Q281" i="1" s="1"/>
  <c r="I265" i="3"/>
  <c r="E280" i="1" s="1"/>
  <c r="Q280" i="1" s="1"/>
  <c r="I264" i="3"/>
  <c r="E279" i="1" s="1"/>
  <c r="Q279" i="1" s="1"/>
  <c r="I263" i="3"/>
  <c r="E278" i="1" s="1"/>
  <c r="Q278" i="1" s="1"/>
  <c r="I262" i="3"/>
  <c r="E277" i="1" s="1"/>
  <c r="I261" i="3"/>
  <c r="E276" i="1" s="1"/>
  <c r="I260" i="3"/>
  <c r="E275" i="1" s="1"/>
  <c r="I259" i="3"/>
  <c r="E274" i="1" s="1"/>
  <c r="I258" i="3"/>
  <c r="E273" i="1" s="1"/>
  <c r="I257" i="3"/>
  <c r="E272" i="1" s="1"/>
  <c r="I256" i="3"/>
  <c r="E271" i="1" s="1"/>
  <c r="I255" i="3"/>
  <c r="E270" i="1" s="1"/>
  <c r="Q270" i="1" s="1"/>
  <c r="I254" i="3"/>
  <c r="E269" i="1" s="1"/>
  <c r="I253" i="3"/>
  <c r="E268" i="1" s="1"/>
  <c r="I252" i="3"/>
  <c r="E266" i="1" s="1"/>
  <c r="I251" i="3"/>
  <c r="E265" i="1" s="1"/>
  <c r="I250" i="3"/>
  <c r="E264" i="1" s="1"/>
  <c r="I249" i="3"/>
  <c r="E263" i="1" s="1"/>
  <c r="I248" i="3"/>
  <c r="E262" i="1" s="1"/>
  <c r="I247" i="3"/>
  <c r="E261" i="1" s="1"/>
  <c r="Q261" i="1" s="1"/>
  <c r="I246" i="3"/>
  <c r="E260" i="1" s="1"/>
  <c r="I245" i="3"/>
  <c r="E259" i="1" s="1"/>
  <c r="I244" i="3"/>
  <c r="E258" i="1" s="1"/>
  <c r="I243" i="3"/>
  <c r="E257" i="1" s="1"/>
  <c r="Q257" i="1" s="1"/>
  <c r="I242" i="3"/>
  <c r="E256" i="1" s="1"/>
  <c r="I241" i="3"/>
  <c r="E255" i="1" s="1"/>
  <c r="I240" i="3"/>
  <c r="E253" i="1" s="1"/>
  <c r="I239" i="3"/>
  <c r="E252" i="1" s="1"/>
  <c r="Q252" i="1" s="1"/>
  <c r="I238" i="3"/>
  <c r="E251" i="1" s="1"/>
  <c r="I237" i="3"/>
  <c r="E250" i="1" s="1"/>
  <c r="I236" i="3"/>
  <c r="E248" i="1" s="1"/>
  <c r="Q248" i="1" s="1"/>
  <c r="I235" i="3"/>
  <c r="E247" i="1" s="1"/>
  <c r="I234" i="3"/>
  <c r="E246" i="1" s="1"/>
  <c r="I233" i="3"/>
  <c r="E245" i="1" s="1"/>
  <c r="Q245" i="1" s="1"/>
  <c r="I232" i="3"/>
  <c r="E244" i="1" s="1"/>
  <c r="I231" i="3"/>
  <c r="E243" i="1" s="1"/>
  <c r="I230" i="3"/>
  <c r="E242" i="1" s="1"/>
  <c r="I229" i="3"/>
  <c r="E241" i="1" s="1"/>
  <c r="Q241" i="1" s="1"/>
  <c r="I228" i="3"/>
  <c r="E240" i="1" s="1"/>
  <c r="Q240" i="1" s="1"/>
  <c r="I227" i="3"/>
  <c r="E239" i="1" s="1"/>
  <c r="Q239" i="1" s="1"/>
  <c r="I226" i="3"/>
  <c r="E238" i="1" s="1"/>
  <c r="I225" i="3"/>
  <c r="E237" i="1" s="1"/>
  <c r="I224" i="3"/>
  <c r="E236" i="1" s="1"/>
  <c r="I223" i="3"/>
  <c r="E235" i="1" s="1"/>
  <c r="I222" i="3"/>
  <c r="E234" i="1" s="1"/>
  <c r="I221" i="3"/>
  <c r="E233" i="1" s="1"/>
  <c r="I220" i="3"/>
  <c r="E232" i="1" s="1"/>
  <c r="I219" i="3"/>
  <c r="E231" i="1" s="1"/>
  <c r="Q231" i="1" s="1"/>
  <c r="I218" i="3"/>
  <c r="E230" i="1" s="1"/>
  <c r="I217" i="3"/>
  <c r="E229" i="1" s="1"/>
  <c r="I216" i="3"/>
  <c r="E228" i="1" s="1"/>
  <c r="I215" i="3"/>
  <c r="E226" i="1" s="1"/>
  <c r="Q226" i="1" s="1"/>
  <c r="I214" i="3"/>
  <c r="E225" i="1" s="1"/>
  <c r="I213" i="3"/>
  <c r="E224" i="1" s="1"/>
  <c r="I212" i="3"/>
  <c r="E223" i="1" s="1"/>
  <c r="Q223" i="1" s="1"/>
  <c r="I211" i="3"/>
  <c r="E222" i="1" s="1"/>
  <c r="I210" i="3"/>
  <c r="E221" i="1" s="1"/>
  <c r="I209" i="3"/>
  <c r="E220" i="1" s="1"/>
  <c r="I208" i="3"/>
  <c r="E219" i="1" s="1"/>
  <c r="I207" i="3"/>
  <c r="E218" i="1" s="1"/>
  <c r="I206" i="3"/>
  <c r="E217" i="1" s="1"/>
  <c r="Q217" i="1" s="1"/>
  <c r="I205" i="3"/>
  <c r="E216" i="1" s="1"/>
  <c r="I204" i="3"/>
  <c r="E215" i="1" s="1"/>
  <c r="I203" i="3"/>
  <c r="E213" i="1" s="1"/>
  <c r="I202" i="3"/>
  <c r="E212" i="1" s="1"/>
  <c r="I201" i="3"/>
  <c r="E211" i="1" s="1"/>
  <c r="Q211" i="1" s="1"/>
  <c r="I200" i="3"/>
  <c r="E210" i="1" s="1"/>
  <c r="Q210" i="1" s="1"/>
  <c r="I199" i="3"/>
  <c r="E209" i="1" s="1"/>
  <c r="Q209" i="1" s="1"/>
  <c r="I198" i="3"/>
  <c r="E208" i="1" s="1"/>
  <c r="Q208" i="1" s="1"/>
  <c r="I197" i="3"/>
  <c r="E207" i="1" s="1"/>
  <c r="Q207" i="1" s="1"/>
  <c r="I196" i="3"/>
  <c r="E205" i="1" s="1"/>
  <c r="I195" i="3"/>
  <c r="E204" i="1" s="1"/>
  <c r="I194" i="3"/>
  <c r="E203" i="1" s="1"/>
  <c r="I193" i="3"/>
  <c r="E202" i="1" s="1"/>
  <c r="Q202" i="1" s="1"/>
  <c r="I192" i="3"/>
  <c r="E201" i="1" s="1"/>
  <c r="Q201" i="1" s="1"/>
  <c r="I191" i="3"/>
  <c r="E200" i="1" s="1"/>
  <c r="Q200" i="1" s="1"/>
  <c r="I190" i="3"/>
  <c r="E199" i="1" s="1"/>
  <c r="Q199" i="1" s="1"/>
  <c r="I189" i="3"/>
  <c r="E198" i="1" s="1"/>
  <c r="Q198" i="1" s="1"/>
  <c r="I188" i="3"/>
  <c r="E197" i="1" s="1"/>
  <c r="Q197" i="1" s="1"/>
  <c r="I187" i="3"/>
  <c r="E196" i="1" s="1"/>
  <c r="Q196" i="1" s="1"/>
  <c r="I186" i="3"/>
  <c r="E195" i="1" s="1"/>
  <c r="Q195" i="1" s="1"/>
  <c r="I185" i="3"/>
  <c r="E194" i="1" s="1"/>
  <c r="Q194" i="1" s="1"/>
  <c r="I184" i="3"/>
  <c r="E193" i="1" s="1"/>
  <c r="Q193" i="1" s="1"/>
  <c r="I183" i="3"/>
  <c r="E192" i="1" s="1"/>
  <c r="Q192" i="1" s="1"/>
  <c r="I182" i="3"/>
  <c r="E191" i="1" s="1"/>
  <c r="Q191" i="1" s="1"/>
  <c r="I181" i="3"/>
  <c r="E190" i="1" s="1"/>
  <c r="I180" i="3"/>
  <c r="E189" i="1" s="1"/>
  <c r="Q189" i="1" s="1"/>
  <c r="I179" i="3"/>
  <c r="E188" i="1" s="1"/>
  <c r="Q188" i="1" s="1"/>
  <c r="I178" i="3"/>
  <c r="E187" i="1" s="1"/>
  <c r="I177" i="3"/>
  <c r="E185" i="1" s="1"/>
  <c r="Q185" i="1" s="1"/>
  <c r="I176" i="3"/>
  <c r="E184" i="1" s="1"/>
  <c r="I175" i="3"/>
  <c r="E183" i="1" s="1"/>
  <c r="I174" i="3"/>
  <c r="E182" i="1" s="1"/>
  <c r="I173" i="3"/>
  <c r="E181" i="1" s="1"/>
  <c r="Q181" i="1" s="1"/>
  <c r="I172" i="3"/>
  <c r="E179" i="1" s="1"/>
  <c r="I171" i="3"/>
  <c r="E178" i="1" s="1"/>
  <c r="Q178" i="1" s="1"/>
  <c r="I170" i="3"/>
  <c r="E177" i="1" s="1"/>
  <c r="Q177" i="1" s="1"/>
  <c r="I169" i="3"/>
  <c r="E176" i="1" s="1"/>
  <c r="I168" i="3"/>
  <c r="E175" i="1" s="1"/>
  <c r="I167" i="3"/>
  <c r="E174" i="1" s="1"/>
  <c r="Q174" i="1" s="1"/>
  <c r="I166" i="3"/>
  <c r="E173" i="1" s="1"/>
  <c r="I165" i="3"/>
  <c r="E172" i="1" s="1"/>
  <c r="I164" i="3"/>
  <c r="E171" i="1" s="1"/>
  <c r="I163" i="3"/>
  <c r="E170" i="1" s="1"/>
  <c r="Q170" i="1" s="1"/>
  <c r="I162" i="3"/>
  <c r="E168" i="1" s="1"/>
  <c r="I161" i="3"/>
  <c r="E167" i="1" s="1"/>
  <c r="Q167" i="1" s="1"/>
  <c r="I160" i="3"/>
  <c r="E166" i="1" s="1"/>
  <c r="Q166" i="1" s="1"/>
  <c r="I159" i="3"/>
  <c r="E165" i="1" s="1"/>
  <c r="Q165" i="1" s="1"/>
  <c r="I158" i="3"/>
  <c r="E164" i="1" s="1"/>
  <c r="Q164" i="1" s="1"/>
  <c r="I157" i="3"/>
  <c r="E163" i="1" s="1"/>
  <c r="I156" i="3"/>
  <c r="E162" i="1" s="1"/>
  <c r="Q162" i="1" s="1"/>
  <c r="I155" i="3"/>
  <c r="E161" i="1" s="1"/>
  <c r="I154" i="3"/>
  <c r="E160" i="1" s="1"/>
  <c r="I153" i="3"/>
  <c r="E159" i="1" s="1"/>
  <c r="I152" i="3"/>
  <c r="E158" i="1" s="1"/>
  <c r="I151" i="3"/>
  <c r="E157" i="1" s="1"/>
  <c r="Q157" i="1" s="1"/>
  <c r="I150" i="3"/>
  <c r="E156" i="1" s="1"/>
  <c r="I149" i="3"/>
  <c r="E155" i="1" s="1"/>
  <c r="I148" i="3"/>
  <c r="E154" i="1" s="1"/>
  <c r="I147" i="3"/>
  <c r="E153" i="1" s="1"/>
  <c r="I146" i="3"/>
  <c r="E152" i="1" s="1"/>
  <c r="I145" i="3"/>
  <c r="E151" i="1" s="1"/>
  <c r="Q151" i="1" s="1"/>
  <c r="I144" i="3"/>
  <c r="E150" i="1" s="1"/>
  <c r="Q150" i="1" s="1"/>
  <c r="I143" i="3"/>
  <c r="E149" i="1" s="1"/>
  <c r="Q149" i="1" s="1"/>
  <c r="I142" i="3"/>
  <c r="E148" i="1" s="1"/>
  <c r="I141" i="3"/>
  <c r="E147" i="1" s="1"/>
  <c r="I140" i="3"/>
  <c r="E146" i="1" s="1"/>
  <c r="I139" i="3"/>
  <c r="E145" i="1" s="1"/>
  <c r="Q145" i="1" s="1"/>
  <c r="I138" i="3"/>
  <c r="E144" i="1" s="1"/>
  <c r="I137" i="3"/>
  <c r="E143" i="1" s="1"/>
  <c r="I136" i="3"/>
  <c r="E142" i="1" s="1"/>
  <c r="I135" i="3"/>
  <c r="E141" i="1" s="1"/>
  <c r="I134" i="3"/>
  <c r="E140" i="1" s="1"/>
  <c r="I133" i="3"/>
  <c r="E139" i="1" s="1"/>
  <c r="I132" i="3"/>
  <c r="E137" i="1" s="1"/>
  <c r="I131" i="3"/>
  <c r="E136" i="1" s="1"/>
  <c r="I130" i="3"/>
  <c r="E135" i="1" s="1"/>
  <c r="I129" i="3"/>
  <c r="E134" i="1" s="1"/>
  <c r="I128" i="3"/>
  <c r="E133" i="1" s="1"/>
  <c r="I127" i="3"/>
  <c r="E132" i="1" s="1"/>
  <c r="I126" i="3"/>
  <c r="E131" i="1" s="1"/>
  <c r="I125" i="3"/>
  <c r="E130" i="1" s="1"/>
  <c r="I124" i="3"/>
  <c r="E129" i="1" s="1"/>
  <c r="I123" i="3"/>
  <c r="E126" i="1" s="1"/>
  <c r="I122" i="3"/>
  <c r="E125" i="1" s="1"/>
  <c r="I121" i="3"/>
  <c r="E124" i="1" s="1"/>
  <c r="I120" i="3"/>
  <c r="E123" i="1" s="1"/>
  <c r="I119" i="3"/>
  <c r="E122" i="1" s="1"/>
  <c r="I118" i="3"/>
  <c r="E121" i="1" s="1"/>
  <c r="I117" i="3"/>
  <c r="E120" i="1" s="1"/>
  <c r="I116" i="3"/>
  <c r="E118" i="1" s="1"/>
  <c r="I115" i="3"/>
  <c r="E117" i="1" s="1"/>
  <c r="I114" i="3"/>
  <c r="E116" i="1" s="1"/>
  <c r="Q116" i="1" s="1"/>
  <c r="I113" i="3"/>
  <c r="E115" i="1" s="1"/>
  <c r="I112" i="3"/>
  <c r="E114" i="1" s="1"/>
  <c r="I111" i="3"/>
  <c r="E113" i="1" s="1"/>
  <c r="I110" i="3"/>
  <c r="E111" i="1" s="1"/>
  <c r="I109" i="3"/>
  <c r="E110" i="1" s="1"/>
  <c r="I108" i="3"/>
  <c r="E109" i="1" s="1"/>
  <c r="I107" i="3"/>
  <c r="E108" i="1" s="1"/>
  <c r="I106" i="3"/>
  <c r="E107" i="1" s="1"/>
  <c r="I105" i="3"/>
  <c r="E106" i="1" s="1"/>
  <c r="I104" i="3"/>
  <c r="E105" i="1" s="1"/>
  <c r="I103" i="3"/>
  <c r="E104" i="1" s="1"/>
  <c r="I102" i="3"/>
  <c r="E103" i="1" s="1"/>
  <c r="I101" i="3"/>
  <c r="E102" i="1" s="1"/>
  <c r="I100" i="3"/>
  <c r="E101" i="1" s="1"/>
  <c r="I99" i="3"/>
  <c r="E100" i="1" s="1"/>
  <c r="I98" i="3"/>
  <c r="E99" i="1" s="1"/>
  <c r="I97" i="3"/>
  <c r="E98" i="1" s="1"/>
  <c r="I96" i="3"/>
  <c r="E97" i="1" s="1"/>
  <c r="I95" i="3"/>
  <c r="E96" i="1" s="1"/>
  <c r="I94" i="3"/>
  <c r="E95" i="1" s="1"/>
  <c r="I93" i="3"/>
  <c r="E94" i="1" s="1"/>
  <c r="I92" i="3"/>
  <c r="E93" i="1" s="1"/>
  <c r="I91" i="3"/>
  <c r="E92" i="1" s="1"/>
  <c r="I90" i="3"/>
  <c r="E91" i="1" s="1"/>
  <c r="I89" i="3"/>
  <c r="E90" i="1" s="1"/>
  <c r="I88" i="3"/>
  <c r="E89" i="1" s="1"/>
  <c r="I87" i="3"/>
  <c r="E87" i="1" s="1"/>
  <c r="I86" i="3"/>
  <c r="E86" i="1" s="1"/>
  <c r="I85" i="3"/>
  <c r="E85" i="1" s="1"/>
  <c r="I84" i="3"/>
  <c r="E84" i="1" s="1"/>
  <c r="I83" i="3"/>
  <c r="E83" i="1" s="1"/>
  <c r="I82" i="3"/>
  <c r="E82" i="1" s="1"/>
  <c r="I81" i="3"/>
  <c r="E80" i="1" s="1"/>
  <c r="I80" i="3"/>
  <c r="E79" i="1" s="1"/>
  <c r="I79" i="3"/>
  <c r="E78" i="1" s="1"/>
  <c r="I78" i="3"/>
  <c r="E77" i="1" s="1"/>
  <c r="I77" i="3"/>
  <c r="E76" i="1" s="1"/>
  <c r="I76" i="3"/>
  <c r="E75" i="1" s="1"/>
  <c r="I75" i="3"/>
  <c r="E74" i="1" s="1"/>
  <c r="Q74" i="1" s="1"/>
  <c r="I74" i="3"/>
  <c r="E73" i="1" s="1"/>
  <c r="Q73" i="1" s="1"/>
  <c r="I73" i="3"/>
  <c r="E72" i="1" s="1"/>
  <c r="I72" i="3"/>
  <c r="E70" i="1" s="1"/>
  <c r="I71" i="3"/>
  <c r="E69" i="1" s="1"/>
  <c r="Q69" i="1" s="1"/>
  <c r="I70" i="3"/>
  <c r="E68" i="1" s="1"/>
  <c r="Q68" i="1" s="1"/>
  <c r="I69" i="3"/>
  <c r="E67" i="1" s="1"/>
  <c r="Q67" i="1" s="1"/>
  <c r="I68" i="3"/>
  <c r="E66" i="1" s="1"/>
  <c r="I67" i="3"/>
  <c r="E63" i="1" s="1"/>
  <c r="Q63" i="1" s="1"/>
  <c r="I66" i="3"/>
  <c r="E62" i="1" s="1"/>
  <c r="I65" i="3"/>
  <c r="E61" i="1" s="1"/>
  <c r="I64" i="3"/>
  <c r="E60" i="1" s="1"/>
  <c r="I63" i="3"/>
  <c r="E59" i="1" s="1"/>
  <c r="Q59" i="1" s="1"/>
  <c r="I62" i="3"/>
  <c r="E58" i="1" s="1"/>
  <c r="I61" i="3"/>
  <c r="E57" i="1" s="1"/>
  <c r="Q57" i="1" s="1"/>
  <c r="I60" i="3"/>
  <c r="E56" i="1" s="1"/>
  <c r="I59" i="3"/>
  <c r="E55" i="1" s="1"/>
  <c r="Q55" i="1" s="1"/>
  <c r="I58" i="3"/>
  <c r="E54" i="1" s="1"/>
  <c r="Q54" i="1" s="1"/>
  <c r="I57" i="3"/>
  <c r="E53" i="1" s="1"/>
  <c r="I56" i="3"/>
  <c r="E52" i="1" s="1"/>
  <c r="I55" i="3"/>
  <c r="E51" i="1" s="1"/>
  <c r="Q51" i="1" s="1"/>
  <c r="I54" i="3"/>
  <c r="E50" i="1" s="1"/>
  <c r="Q50" i="1" s="1"/>
  <c r="I53" i="3"/>
  <c r="E49" i="1" s="1"/>
  <c r="I52" i="3"/>
  <c r="E48" i="1" s="1"/>
  <c r="I51" i="3"/>
  <c r="E47" i="1" s="1"/>
  <c r="I50" i="3"/>
  <c r="E46" i="1" s="1"/>
  <c r="I49" i="3"/>
  <c r="E45" i="1" s="1"/>
  <c r="I48" i="3"/>
  <c r="E43" i="1" s="1"/>
  <c r="I47" i="3"/>
  <c r="E42" i="1" s="1"/>
  <c r="Q42" i="1" s="1"/>
  <c r="I46" i="3"/>
  <c r="E41" i="1" s="1"/>
  <c r="Q41" i="1" s="1"/>
  <c r="I45" i="3"/>
  <c r="E38" i="1" s="1"/>
  <c r="Q38" i="1" s="1"/>
  <c r="I44" i="3"/>
  <c r="E36" i="1" s="1"/>
  <c r="I43" i="3"/>
  <c r="E35" i="1" s="1"/>
  <c r="I42" i="3"/>
  <c r="E32" i="1" s="1"/>
  <c r="I41" i="3"/>
  <c r="E31" i="1" s="1"/>
  <c r="I40" i="3"/>
  <c r="E30" i="1" s="1"/>
  <c r="I39" i="3"/>
  <c r="E29" i="1" s="1"/>
  <c r="I38" i="3"/>
  <c r="E28" i="1" s="1"/>
  <c r="I37" i="3"/>
  <c r="E27" i="1" s="1"/>
  <c r="I36" i="3"/>
  <c r="E26" i="1" s="1"/>
  <c r="I35" i="3"/>
  <c r="E25" i="1" s="1"/>
  <c r="Q25" i="1" s="1"/>
  <c r="I34" i="3"/>
  <c r="E24" i="1" s="1"/>
  <c r="I33" i="3"/>
  <c r="E23" i="1" s="1"/>
  <c r="I32" i="3"/>
  <c r="E22" i="1" s="1"/>
  <c r="I31" i="3"/>
  <c r="E21" i="1" s="1"/>
  <c r="I30" i="3"/>
  <c r="E20" i="1" s="1"/>
  <c r="Q20" i="1" s="1"/>
  <c r="I29" i="3"/>
  <c r="E19" i="1" s="1"/>
  <c r="I28" i="3"/>
  <c r="E18" i="1" s="1"/>
  <c r="I27" i="3"/>
  <c r="E17" i="1" s="1"/>
  <c r="Q17" i="1" s="1"/>
  <c r="I26" i="3"/>
  <c r="E16" i="1" s="1"/>
  <c r="Q16" i="1" s="1"/>
  <c r="I25" i="3"/>
  <c r="E15" i="1" s="1"/>
  <c r="Q15" i="1" s="1"/>
  <c r="I24" i="3"/>
  <c r="E14" i="1" s="1"/>
  <c r="Q14" i="1" s="1"/>
  <c r="I23" i="3"/>
  <c r="E13" i="1" s="1"/>
  <c r="I22" i="3"/>
  <c r="E12" i="1" s="1"/>
  <c r="I21" i="3"/>
  <c r="E11" i="1" s="1"/>
  <c r="I20" i="3"/>
  <c r="E9" i="1" s="1"/>
  <c r="I17" i="3"/>
  <c r="I16" i="3"/>
  <c r="I15" i="3"/>
  <c r="I14" i="3"/>
  <c r="I13" i="3"/>
  <c r="I12" i="3"/>
  <c r="I11" i="3"/>
  <c r="I10" i="3"/>
  <c r="I9" i="3"/>
  <c r="H582" i="3"/>
  <c r="I197" i="2"/>
  <c r="C614" i="1" s="1"/>
  <c r="I196" i="2"/>
  <c r="C593" i="1" s="1"/>
  <c r="I195" i="2"/>
  <c r="C590" i="1" s="1"/>
  <c r="I194" i="2"/>
  <c r="C588" i="1" s="1"/>
  <c r="I193" i="2"/>
  <c r="C582" i="1" s="1"/>
  <c r="I192" i="2"/>
  <c r="C581" i="1" s="1"/>
  <c r="I191" i="2"/>
  <c r="C579" i="1" s="1"/>
  <c r="Q579" i="1" s="1"/>
  <c r="I190" i="2"/>
  <c r="C578" i="1" s="1"/>
  <c r="I189" i="2"/>
  <c r="C577" i="1" s="1"/>
  <c r="I188" i="2"/>
  <c r="C572" i="1" s="1"/>
  <c r="I187" i="2"/>
  <c r="C570" i="1" s="1"/>
  <c r="I186" i="2"/>
  <c r="C569" i="1" s="1"/>
  <c r="I185" i="2"/>
  <c r="C568" i="1" s="1"/>
  <c r="I184" i="2"/>
  <c r="C566" i="1" s="1"/>
  <c r="I183" i="2"/>
  <c r="C564" i="1" s="1"/>
  <c r="I182" i="2"/>
  <c r="C563" i="1" s="1"/>
  <c r="I181" i="2"/>
  <c r="C562" i="1" s="1"/>
  <c r="I180" i="2"/>
  <c r="C561" i="1" s="1"/>
  <c r="I179" i="2"/>
  <c r="C560" i="1" s="1"/>
  <c r="I178" i="2"/>
  <c r="C559" i="1" s="1"/>
  <c r="Q559" i="1" s="1"/>
  <c r="I177" i="2"/>
  <c r="C558" i="1" s="1"/>
  <c r="I176" i="2"/>
  <c r="C556" i="1" s="1"/>
  <c r="I175" i="2"/>
  <c r="C554" i="1" s="1"/>
  <c r="I174" i="2"/>
  <c r="C552" i="1" s="1"/>
  <c r="I173" i="2"/>
  <c r="C551" i="1" s="1"/>
  <c r="I172" i="2"/>
  <c r="C547" i="1" s="1"/>
  <c r="I171" i="2"/>
  <c r="C546" i="1" s="1"/>
  <c r="I170" i="2"/>
  <c r="C545" i="1" s="1"/>
  <c r="Q545" i="1" s="1"/>
  <c r="I169" i="2"/>
  <c r="C544" i="1" s="1"/>
  <c r="I168" i="2"/>
  <c r="C537" i="1" s="1"/>
  <c r="I167" i="2"/>
  <c r="C530" i="1" s="1"/>
  <c r="I166" i="2"/>
  <c r="C514" i="1" s="1"/>
  <c r="I165" i="2"/>
  <c r="C512" i="1" s="1"/>
  <c r="I164" i="2"/>
  <c r="C508" i="1" s="1"/>
  <c r="I163" i="2"/>
  <c r="C506" i="1" s="1"/>
  <c r="Q506" i="1" s="1"/>
  <c r="I162" i="2"/>
  <c r="C505" i="1" s="1"/>
  <c r="I161" i="2"/>
  <c r="C463" i="1" s="1"/>
  <c r="Q463" i="1" s="1"/>
  <c r="I160" i="2"/>
  <c r="C458" i="1" s="1"/>
  <c r="Q458" i="1" s="1"/>
  <c r="I159" i="2"/>
  <c r="C451" i="1" s="1"/>
  <c r="I158" i="2"/>
  <c r="C450" i="1" s="1"/>
  <c r="I157" i="2"/>
  <c r="C440" i="1" s="1"/>
  <c r="I156" i="2"/>
  <c r="C432" i="1" s="1"/>
  <c r="I155" i="2"/>
  <c r="C428" i="1" s="1"/>
  <c r="Q428" i="1" s="1"/>
  <c r="I154" i="2"/>
  <c r="C424" i="1" s="1"/>
  <c r="I153" i="2"/>
  <c r="C423" i="1" s="1"/>
  <c r="I152" i="2"/>
  <c r="C405" i="1" s="1"/>
  <c r="I151" i="2"/>
  <c r="C401" i="1" s="1"/>
  <c r="I150" i="2"/>
  <c r="C400" i="1" s="1"/>
  <c r="I149" i="2"/>
  <c r="C395" i="1" s="1"/>
  <c r="I148" i="2"/>
  <c r="C393" i="1" s="1"/>
  <c r="I147" i="2"/>
  <c r="C392" i="1" s="1"/>
  <c r="I146" i="2"/>
  <c r="C391" i="1" s="1"/>
  <c r="I145" i="2"/>
  <c r="C383" i="1" s="1"/>
  <c r="I144" i="2"/>
  <c r="C381" i="1" s="1"/>
  <c r="I143" i="2"/>
  <c r="C380" i="1" s="1"/>
  <c r="I142" i="2"/>
  <c r="C378" i="1" s="1"/>
  <c r="I141" i="2"/>
  <c r="C377" i="1" s="1"/>
  <c r="I140" i="2"/>
  <c r="C376" i="1" s="1"/>
  <c r="I139" i="2"/>
  <c r="C375" i="1" s="1"/>
  <c r="Q375" i="1" s="1"/>
  <c r="I138" i="2"/>
  <c r="C366" i="1" s="1"/>
  <c r="I137" i="2"/>
  <c r="C365" i="1" s="1"/>
  <c r="I136" i="2"/>
  <c r="C363" i="1" s="1"/>
  <c r="I135" i="2"/>
  <c r="C362" i="1" s="1"/>
  <c r="I134" i="2"/>
  <c r="C361" i="1" s="1"/>
  <c r="I133" i="2"/>
  <c r="C360" i="1" s="1"/>
  <c r="I132" i="2"/>
  <c r="C359" i="1" s="1"/>
  <c r="I131" i="2"/>
  <c r="C358" i="1" s="1"/>
  <c r="I130" i="2"/>
  <c r="C357" i="1" s="1"/>
  <c r="I129" i="2"/>
  <c r="C354" i="1" s="1"/>
  <c r="I128" i="2"/>
  <c r="C350" i="1" s="1"/>
  <c r="I127" i="2"/>
  <c r="C349" i="1" s="1"/>
  <c r="I126" i="2"/>
  <c r="C348" i="1" s="1"/>
  <c r="I125" i="2"/>
  <c r="C346" i="1" s="1"/>
  <c r="I124" i="2"/>
  <c r="C343" i="1" s="1"/>
  <c r="I123" i="2"/>
  <c r="C342" i="1" s="1"/>
  <c r="Q342" i="1" s="1"/>
  <c r="I122" i="2"/>
  <c r="C341" i="1" s="1"/>
  <c r="I121" i="2"/>
  <c r="C340" i="1" s="1"/>
  <c r="I120" i="2"/>
  <c r="C339" i="1" s="1"/>
  <c r="I119" i="2"/>
  <c r="C338" i="1" s="1"/>
  <c r="Q338" i="1" s="1"/>
  <c r="I118" i="2"/>
  <c r="C337" i="1" s="1"/>
  <c r="I117" i="2"/>
  <c r="C336" i="1" s="1"/>
  <c r="I116" i="2"/>
  <c r="C335" i="1" s="1"/>
  <c r="I115" i="2"/>
  <c r="C334" i="1" s="1"/>
  <c r="Q334" i="1" s="1"/>
  <c r="I114" i="2"/>
  <c r="C333" i="1" s="1"/>
  <c r="I113" i="2"/>
  <c r="C332" i="1" s="1"/>
  <c r="I112" i="2"/>
  <c r="C331" i="1" s="1"/>
  <c r="Q331" i="1" s="1"/>
  <c r="I111" i="2"/>
  <c r="C330" i="1" s="1"/>
  <c r="I110" i="2"/>
  <c r="C321" i="1" s="1"/>
  <c r="I109" i="2"/>
  <c r="C320" i="1" s="1"/>
  <c r="I108" i="2"/>
  <c r="C304" i="1" s="1"/>
  <c r="Q304" i="1" s="1"/>
  <c r="I107" i="2"/>
  <c r="C303" i="1" s="1"/>
  <c r="Q303" i="1" s="1"/>
  <c r="I106" i="2"/>
  <c r="C302" i="1" s="1"/>
  <c r="Q302" i="1" s="1"/>
  <c r="I105" i="2"/>
  <c r="C293" i="1" s="1"/>
  <c r="I104" i="2"/>
  <c r="C290" i="1" s="1"/>
  <c r="I103" i="2"/>
  <c r="C287" i="1" s="1"/>
  <c r="I102" i="2"/>
  <c r="C274" i="1" s="1"/>
  <c r="I101" i="2"/>
  <c r="C272" i="1" s="1"/>
  <c r="I100" i="2"/>
  <c r="C268" i="1" s="1"/>
  <c r="I99" i="2"/>
  <c r="C265" i="1" s="1"/>
  <c r="Q265" i="1" s="1"/>
  <c r="I98" i="2"/>
  <c r="C260" i="1" s="1"/>
  <c r="I97" i="2"/>
  <c r="C251" i="1" s="1"/>
  <c r="I96" i="2"/>
  <c r="C250" i="1" s="1"/>
  <c r="I95" i="2"/>
  <c r="C246" i="1" s="1"/>
  <c r="I94" i="2"/>
  <c r="C242" i="1" s="1"/>
  <c r="I93" i="2"/>
  <c r="C238" i="1" s="1"/>
  <c r="I92" i="2"/>
  <c r="C237" i="1" s="1"/>
  <c r="I91" i="2"/>
  <c r="C236" i="1" s="1"/>
  <c r="I90" i="2"/>
  <c r="C235" i="1" s="1"/>
  <c r="I89" i="2"/>
  <c r="C234" i="1" s="1"/>
  <c r="I88" i="2"/>
  <c r="C229" i="1" s="1"/>
  <c r="I87" i="2"/>
  <c r="C225" i="1" s="1"/>
  <c r="I86" i="2"/>
  <c r="C216" i="1" s="1"/>
  <c r="I85" i="2"/>
  <c r="C215" i="1" s="1"/>
  <c r="I84" i="2"/>
  <c r="C204" i="1" s="1"/>
  <c r="I83" i="2"/>
  <c r="C190" i="1" s="1"/>
  <c r="I82" i="2"/>
  <c r="C187" i="1" s="1"/>
  <c r="Q187" i="1" s="1"/>
  <c r="I81" i="2"/>
  <c r="C184" i="1" s="1"/>
  <c r="I80" i="2"/>
  <c r="C182" i="1" s="1"/>
  <c r="I79" i="2"/>
  <c r="C179" i="1" s="1"/>
  <c r="I78" i="2"/>
  <c r="C176" i="1" s="1"/>
  <c r="I77" i="2"/>
  <c r="C175" i="1" s="1"/>
  <c r="I76" i="2"/>
  <c r="C173" i="1" s="1"/>
  <c r="I75" i="2"/>
  <c r="C172" i="1" s="1"/>
  <c r="I74" i="2"/>
  <c r="C171" i="1" s="1"/>
  <c r="I73" i="2"/>
  <c r="C168" i="1" s="1"/>
  <c r="I72" i="2"/>
  <c r="C158" i="1" s="1"/>
  <c r="I71" i="2"/>
  <c r="C156" i="1" s="1"/>
  <c r="I70" i="2"/>
  <c r="C155" i="1" s="1"/>
  <c r="I69" i="2"/>
  <c r="C148" i="1" s="1"/>
  <c r="I68" i="2"/>
  <c r="C137" i="1" s="1"/>
  <c r="I67" i="2"/>
  <c r="C136" i="1" s="1"/>
  <c r="I66" i="2"/>
  <c r="C130" i="1" s="1"/>
  <c r="I65" i="2"/>
  <c r="C129" i="1" s="1"/>
  <c r="I64" i="2"/>
  <c r="C126" i="1" s="1"/>
  <c r="I63" i="2"/>
  <c r="C124" i="1" s="1"/>
  <c r="I62" i="2"/>
  <c r="C123" i="1" s="1"/>
  <c r="I61" i="2"/>
  <c r="C120" i="1" s="1"/>
  <c r="I60" i="2"/>
  <c r="C117" i="1" s="1"/>
  <c r="I59" i="2"/>
  <c r="C114" i="1" s="1"/>
  <c r="I58" i="2"/>
  <c r="C113" i="1" s="1"/>
  <c r="I57" i="2"/>
  <c r="C111" i="1" s="1"/>
  <c r="I56" i="2"/>
  <c r="C107" i="1" s="1"/>
  <c r="I55" i="2"/>
  <c r="C100" i="1" s="1"/>
  <c r="I54" i="2"/>
  <c r="C99" i="1" s="1"/>
  <c r="I53" i="2"/>
  <c r="C97" i="1" s="1"/>
  <c r="I52" i="2"/>
  <c r="C96" i="1" s="1"/>
  <c r="I51" i="2"/>
  <c r="C95" i="1" s="1"/>
  <c r="I50" i="2"/>
  <c r="C94" i="1" s="1"/>
  <c r="I49" i="2"/>
  <c r="C93" i="1" s="1"/>
  <c r="I48" i="2"/>
  <c r="C91" i="1" s="1"/>
  <c r="I47" i="2"/>
  <c r="C90" i="1" s="1"/>
  <c r="I46" i="2"/>
  <c r="C89" i="1" s="1"/>
  <c r="I45" i="2"/>
  <c r="C86" i="1" s="1"/>
  <c r="I44" i="2"/>
  <c r="C85" i="1" s="1"/>
  <c r="I43" i="2"/>
  <c r="C84" i="1" s="1"/>
  <c r="I42" i="2"/>
  <c r="C83" i="1" s="1"/>
  <c r="I41" i="2"/>
  <c r="C78" i="1" s="1"/>
  <c r="I40" i="2"/>
  <c r="C77" i="1" s="1"/>
  <c r="I39" i="2"/>
  <c r="C76" i="1" s="1"/>
  <c r="I38" i="2"/>
  <c r="C75" i="1" s="1"/>
  <c r="I37" i="2"/>
  <c r="C72" i="1" s="1"/>
  <c r="I36" i="2"/>
  <c r="C70" i="1" s="1"/>
  <c r="Q70" i="1" s="1"/>
  <c r="I35" i="2"/>
  <c r="C66" i="1" s="1"/>
  <c r="I34" i="2"/>
  <c r="C52" i="1" s="1"/>
  <c r="I33" i="2"/>
  <c r="C45" i="1" s="1"/>
  <c r="I32" i="2"/>
  <c r="C40" i="1" s="1"/>
  <c r="Q40" i="1" s="1"/>
  <c r="I31" i="2"/>
  <c r="C36" i="1" s="1"/>
  <c r="I30" i="2"/>
  <c r="C30" i="1" s="1"/>
  <c r="I29" i="2"/>
  <c r="C28" i="1" s="1"/>
  <c r="I28" i="2"/>
  <c r="C27" i="1" s="1"/>
  <c r="I27" i="2"/>
  <c r="C24" i="1" s="1"/>
  <c r="I26" i="2"/>
  <c r="C22" i="1" s="1"/>
  <c r="I25" i="2"/>
  <c r="C21" i="1" s="1"/>
  <c r="I24" i="2"/>
  <c r="C19" i="1" s="1"/>
  <c r="I23" i="2"/>
  <c r="C18" i="1" s="1"/>
  <c r="I22" i="2"/>
  <c r="C13" i="1" s="1"/>
  <c r="I21" i="2"/>
  <c r="C12" i="1" s="1"/>
  <c r="I20" i="2"/>
  <c r="C10" i="1" s="1"/>
  <c r="Q10" i="1" s="1"/>
  <c r="I19" i="2"/>
  <c r="C9" i="1" s="1"/>
  <c r="I16" i="2"/>
  <c r="I15" i="2"/>
  <c r="I14" i="2"/>
  <c r="I13" i="2"/>
  <c r="I12" i="2"/>
  <c r="I11" i="2"/>
  <c r="I10" i="2"/>
  <c r="I9" i="2"/>
  <c r="Q183" i="1" l="1"/>
  <c r="Q136" i="1"/>
  <c r="Q35" i="1"/>
  <c r="Q47" i="1"/>
  <c r="Q141" i="1"/>
  <c r="Q218" i="1"/>
  <c r="Q247" i="1"/>
  <c r="Q29" i="1"/>
  <c r="Q122" i="1"/>
  <c r="Q132" i="1"/>
  <c r="Q161" i="1"/>
  <c r="Q222" i="1"/>
  <c r="Q376" i="1"/>
  <c r="Q43" i="1"/>
  <c r="Q60" i="1"/>
  <c r="Q146" i="1"/>
  <c r="Q228" i="1"/>
  <c r="Q232" i="1"/>
  <c r="Q253" i="1"/>
  <c r="Q258" i="1"/>
  <c r="Q262" i="1"/>
  <c r="Q266" i="1"/>
  <c r="Q271" i="1"/>
  <c r="Q275" i="1"/>
  <c r="Q291" i="1"/>
  <c r="Q295" i="1"/>
  <c r="Q299" i="1"/>
  <c r="Q313" i="1"/>
  <c r="Q347" i="1"/>
  <c r="Q352" i="1"/>
  <c r="Q369" i="1"/>
  <c r="Q384" i="1"/>
  <c r="Q388" i="1"/>
  <c r="Q396" i="1"/>
  <c r="Q552" i="1"/>
  <c r="Q414" i="1"/>
  <c r="Q474" i="1"/>
  <c r="Q482" i="1"/>
  <c r="Q486" i="1"/>
  <c r="Q498" i="1"/>
  <c r="Q502" i="1"/>
  <c r="Q539" i="1"/>
  <c r="Q543" i="1"/>
  <c r="Q548" i="1"/>
  <c r="Q418" i="1"/>
  <c r="Q422" i="1"/>
  <c r="Q427" i="1"/>
  <c r="Q436" i="1"/>
  <c r="Q444" i="1"/>
  <c r="Q490" i="1"/>
  <c r="Q507" i="1"/>
  <c r="Q511" i="1"/>
  <c r="Q515" i="1"/>
  <c r="Q565" i="1"/>
  <c r="Q586" i="1"/>
  <c r="Q592" i="1"/>
  <c r="Q596" i="1"/>
  <c r="Q600" i="1"/>
  <c r="Q605" i="1"/>
  <c r="Q609" i="1"/>
  <c r="Q613" i="1"/>
  <c r="Q99" i="1"/>
  <c r="Q242" i="1"/>
  <c r="Q333" i="1"/>
  <c r="Q337" i="1"/>
  <c r="Q341" i="1"/>
  <c r="Q32" i="1"/>
  <c r="Q46" i="1"/>
  <c r="Q58" i="1"/>
  <c r="Q82" i="1"/>
  <c r="Q103" i="1"/>
  <c r="Q121" i="1"/>
  <c r="Q125" i="1"/>
  <c r="Q131" i="1"/>
  <c r="Q135" i="1"/>
  <c r="Q140" i="1"/>
  <c r="Q144" i="1"/>
  <c r="Q152" i="1"/>
  <c r="Q160" i="1"/>
  <c r="Q203" i="1"/>
  <c r="Q212" i="1"/>
  <c r="Q221" i="1"/>
  <c r="Q256" i="1"/>
  <c r="Q264" i="1"/>
  <c r="Q269" i="1"/>
  <c r="Q277" i="1"/>
  <c r="Q285" i="1"/>
  <c r="Q297" i="1"/>
  <c r="Q307" i="1"/>
  <c r="Q311" i="1"/>
  <c r="Q324" i="1"/>
  <c r="Q328" i="1"/>
  <c r="Q367" i="1"/>
  <c r="Q372" i="1"/>
  <c r="Q523" i="1"/>
  <c r="Q527" i="1"/>
  <c r="Q551" i="1"/>
  <c r="Q284" i="1"/>
  <c r="Q323" i="1"/>
  <c r="Q327" i="1"/>
  <c r="Q413" i="1"/>
  <c r="Q473" i="1"/>
  <c r="Q481" i="1"/>
  <c r="Q485" i="1"/>
  <c r="Q497" i="1"/>
  <c r="Q501" i="1"/>
  <c r="Q538" i="1"/>
  <c r="Q542" i="1"/>
  <c r="Q23" i="1"/>
  <c r="Q80" i="1"/>
  <c r="Q98" i="1"/>
  <c r="Q102" i="1"/>
  <c r="Q106" i="1"/>
  <c r="Q110" i="1"/>
  <c r="Q115" i="1"/>
  <c r="Q483" i="1"/>
  <c r="Q499" i="1"/>
  <c r="Q536" i="1"/>
  <c r="Q549" i="1"/>
  <c r="Q553" i="1"/>
  <c r="Q335" i="1"/>
  <c r="Q339" i="1"/>
  <c r="Q343" i="1"/>
  <c r="Q572" i="1"/>
  <c r="Q56" i="1"/>
  <c r="Q79" i="1"/>
  <c r="Q101" i="1"/>
  <c r="Q105" i="1"/>
  <c r="Q205" i="1"/>
  <c r="Q244" i="1"/>
  <c r="Q283" i="1"/>
  <c r="Q416" i="1"/>
  <c r="Q420" i="1"/>
  <c r="Q430" i="1"/>
  <c r="Q434" i="1"/>
  <c r="Q438" i="1"/>
  <c r="Q442" i="1"/>
  <c r="Q472" i="1"/>
  <c r="Q476" i="1"/>
  <c r="Q484" i="1"/>
  <c r="Q488" i="1"/>
  <c r="Q492" i="1"/>
  <c r="Q496" i="1"/>
  <c r="Q500" i="1"/>
  <c r="Q504" i="1"/>
  <c r="Q509" i="1"/>
  <c r="Q513" i="1"/>
  <c r="Q517" i="1"/>
  <c r="Q541" i="1"/>
  <c r="Q594" i="1"/>
  <c r="Q598" i="1"/>
  <c r="Q602" i="1"/>
  <c r="Q607" i="1"/>
  <c r="Q611" i="1"/>
  <c r="Q540" i="1"/>
  <c r="Q377" i="1"/>
  <c r="Q577" i="1"/>
  <c r="Q11" i="1"/>
  <c r="Q31" i="1"/>
  <c r="Q49" i="1"/>
  <c r="Q139" i="1"/>
  <c r="Q143" i="1"/>
  <c r="Q159" i="1"/>
  <c r="Q220" i="1"/>
  <c r="Q344" i="1"/>
  <c r="Q353" i="1"/>
  <c r="Q371" i="1"/>
  <c r="Q385" i="1"/>
  <c r="Q389" i="1"/>
  <c r="Q397" i="1"/>
  <c r="Q409" i="1"/>
  <c r="Q417" i="1"/>
  <c r="Q421" i="1"/>
  <c r="Q431" i="1"/>
  <c r="Q435" i="1"/>
  <c r="Q439" i="1"/>
  <c r="Q522" i="1"/>
  <c r="Q526" i="1"/>
  <c r="Q595" i="1"/>
  <c r="Q599" i="1"/>
  <c r="Q604" i="1"/>
  <c r="Q608" i="1"/>
  <c r="Q556" i="1"/>
  <c r="Q561" i="1"/>
  <c r="Q570" i="1"/>
  <c r="Q432" i="1"/>
  <c r="Q12" i="1"/>
  <c r="Q28" i="1"/>
  <c r="Q86" i="1"/>
  <c r="Q111" i="1"/>
  <c r="Q320" i="1"/>
  <c r="Q440" i="1"/>
  <c r="Q582" i="1"/>
  <c r="Q100" i="1"/>
  <c r="Q87" i="1"/>
  <c r="Q92" i="1"/>
  <c r="Q104" i="1"/>
  <c r="Q108" i="1"/>
  <c r="Q153" i="1"/>
  <c r="Q213" i="1"/>
  <c r="Q243" i="1"/>
  <c r="Q282" i="1"/>
  <c r="Q286" i="1"/>
  <c r="Q308" i="1"/>
  <c r="Q325" i="1"/>
  <c r="Q137" i="1"/>
  <c r="Q26" i="1"/>
  <c r="Q48" i="1"/>
  <c r="Q158" i="1"/>
  <c r="Q118" i="1"/>
  <c r="Q133" i="1"/>
  <c r="Q142" i="1"/>
  <c r="Q219" i="1"/>
  <c r="Q72" i="1"/>
  <c r="Q168" i="1"/>
  <c r="Q272" i="1"/>
  <c r="Q53" i="1"/>
  <c r="Q61" i="1"/>
  <c r="Q147" i="1"/>
  <c r="Q163" i="1"/>
  <c r="Q224" i="1"/>
  <c r="Q233" i="1"/>
  <c r="Q255" i="1"/>
  <c r="Q259" i="1"/>
  <c r="Q263" i="1"/>
  <c r="Q276" i="1"/>
  <c r="Q292" i="1"/>
  <c r="Q296" i="1"/>
  <c r="Q349" i="1"/>
  <c r="Q184" i="1"/>
  <c r="Q365" i="1"/>
  <c r="Q558" i="1"/>
  <c r="Q30" i="1"/>
  <c r="Q52" i="1"/>
  <c r="Q123" i="1"/>
  <c r="Q171" i="1"/>
  <c r="Q357" i="1"/>
  <c r="Q361" i="1"/>
  <c r="Q400" i="1"/>
  <c r="Q424" i="1"/>
  <c r="Q450" i="1"/>
  <c r="Q563" i="1"/>
  <c r="Q588" i="1"/>
  <c r="Q129" i="1"/>
  <c r="Q175" i="1"/>
  <c r="Q568" i="1"/>
  <c r="Q9" i="1"/>
  <c r="Q18" i="1"/>
  <c r="Q36" i="1"/>
  <c r="Q66" i="1"/>
  <c r="Q84" i="1"/>
  <c r="Q114" i="1"/>
  <c r="Q179" i="1"/>
  <c r="Q236" i="1"/>
  <c r="Q287" i="1"/>
  <c r="Q330" i="1"/>
  <c r="Q380" i="1"/>
  <c r="Q392" i="1"/>
  <c r="Q546" i="1"/>
  <c r="Q554" i="1"/>
  <c r="Q76" i="1"/>
  <c r="Q124" i="1"/>
  <c r="Q156" i="1"/>
  <c r="Q564" i="1"/>
  <c r="Q109" i="1"/>
  <c r="Q273" i="1"/>
  <c r="Q309" i="1"/>
  <c r="Q425" i="1"/>
  <c r="Q443" i="1"/>
  <c r="Q489" i="1"/>
  <c r="Q519" i="1"/>
  <c r="Q573" i="1"/>
  <c r="Q612" i="1"/>
  <c r="Q176" i="1"/>
  <c r="Q216" i="1"/>
  <c r="Q366" i="1"/>
  <c r="Q24" i="1"/>
  <c r="Q90" i="1"/>
  <c r="Q95" i="1"/>
  <c r="Q172" i="1"/>
  <c r="Q190" i="1"/>
  <c r="Q225" i="1"/>
  <c r="Q246" i="1"/>
  <c r="Q358" i="1"/>
  <c r="Q362" i="1"/>
  <c r="Q401" i="1"/>
  <c r="Q451" i="1"/>
  <c r="Q530" i="1"/>
  <c r="Q560" i="1"/>
  <c r="Q590" i="1"/>
  <c r="Q19" i="1"/>
  <c r="Q77" i="1"/>
  <c r="Q85" i="1"/>
  <c r="Q91" i="1"/>
  <c r="Q107" i="1"/>
  <c r="Q173" i="1"/>
  <c r="Q182" i="1"/>
  <c r="Q229" i="1"/>
  <c r="Q237" i="1"/>
  <c r="Q250" i="1"/>
  <c r="Q268" i="1"/>
  <c r="Q381" i="1"/>
  <c r="Q393" i="1"/>
  <c r="Q405" i="1"/>
  <c r="Q547" i="1"/>
  <c r="Q581" i="1"/>
  <c r="Q94" i="1"/>
  <c r="Q155" i="1"/>
  <c r="Q348" i="1"/>
  <c r="Q21" i="1"/>
  <c r="Q45" i="1"/>
  <c r="Q78" i="1"/>
  <c r="Q93" i="1"/>
  <c r="Q97" i="1"/>
  <c r="Q120" i="1"/>
  <c r="Q148" i="1"/>
  <c r="Q215" i="1"/>
  <c r="Q234" i="1"/>
  <c r="Q238" i="1"/>
  <c r="Q251" i="1"/>
  <c r="Q293" i="1"/>
  <c r="Q332" i="1"/>
  <c r="Q336" i="1"/>
  <c r="Q340" i="1"/>
  <c r="Q346" i="1"/>
  <c r="Q354" i="1"/>
  <c r="Q360" i="1"/>
  <c r="Q383" i="1"/>
  <c r="Q395" i="1"/>
  <c r="Q423" i="1"/>
  <c r="Q512" i="1"/>
  <c r="Q544" i="1"/>
  <c r="Q562" i="1"/>
  <c r="Q614" i="1"/>
  <c r="Q134" i="1"/>
  <c r="Q510" i="1"/>
  <c r="Q13" i="1"/>
  <c r="Q22" i="1"/>
  <c r="Q75" i="1"/>
  <c r="Q83" i="1"/>
  <c r="Q89" i="1"/>
  <c r="Q113" i="1"/>
  <c r="Q130" i="1"/>
  <c r="Q235" i="1"/>
  <c r="Q260" i="1"/>
  <c r="Q274" i="1"/>
  <c r="Q321" i="1"/>
  <c r="Q378" i="1"/>
  <c r="Q391" i="1"/>
  <c r="Q505" i="1"/>
  <c r="Q514" i="1"/>
  <c r="Q569" i="1"/>
  <c r="Q578" i="1"/>
  <c r="Q62" i="1"/>
  <c r="Q230" i="1"/>
  <c r="Q382" i="1"/>
  <c r="Q386" i="1"/>
  <c r="Q390" i="1"/>
  <c r="Q394" i="1"/>
  <c r="Q398" i="1"/>
  <c r="Q402" i="1"/>
  <c r="Q406" i="1"/>
  <c r="Q27" i="1"/>
  <c r="Q96" i="1"/>
  <c r="Q117" i="1"/>
  <c r="Q126" i="1"/>
  <c r="Q204" i="1"/>
  <c r="Q290" i="1"/>
  <c r="Q350" i="1"/>
  <c r="Q359" i="1"/>
  <c r="Q363" i="1"/>
  <c r="Q508" i="1"/>
  <c r="Q537" i="1"/>
  <c r="Q566" i="1"/>
  <c r="Q593" i="1"/>
  <c r="Q154" i="1"/>
  <c r="Q322" i="1"/>
  <c r="Q326" i="1"/>
  <c r="Q550" i="1"/>
  <c r="I17" i="2"/>
  <c r="I198" i="2"/>
  <c r="I66" i="11"/>
  <c r="G66" i="11"/>
  <c r="E66" i="11"/>
  <c r="M591" i="12" s="1"/>
  <c r="D66" i="11"/>
  <c r="I10" i="11"/>
  <c r="G10" i="11"/>
  <c r="E10" i="11"/>
  <c r="E68" i="11" s="1"/>
  <c r="D10" i="11"/>
  <c r="I18" i="10"/>
  <c r="G18" i="10"/>
  <c r="E18" i="10"/>
  <c r="O591" i="12" s="1"/>
  <c r="D18" i="10"/>
  <c r="I10" i="10"/>
  <c r="G10" i="10"/>
  <c r="G20" i="10" s="1"/>
  <c r="E10" i="10"/>
  <c r="E20" i="10" s="1"/>
  <c r="D10" i="10"/>
  <c r="I112" i="9"/>
  <c r="G112" i="9"/>
  <c r="E112" i="9"/>
  <c r="Q591" i="12" s="1"/>
  <c r="D112" i="9"/>
  <c r="I15" i="9"/>
  <c r="G15" i="9"/>
  <c r="E15" i="9"/>
  <c r="E114" i="9" s="1"/>
  <c r="D15" i="9"/>
  <c r="I24" i="8"/>
  <c r="G24" i="8"/>
  <c r="E24" i="8"/>
  <c r="L591" i="12" s="1"/>
  <c r="D24" i="8"/>
  <c r="I10" i="8"/>
  <c r="G10" i="8"/>
  <c r="G26" i="8" s="1"/>
  <c r="E10" i="8"/>
  <c r="E26" i="8" s="1"/>
  <c r="D10" i="8"/>
  <c r="D26" i="8" s="1"/>
  <c r="I89" i="7"/>
  <c r="G89" i="7"/>
  <c r="E89" i="7"/>
  <c r="P591" i="12" s="1"/>
  <c r="D89" i="7"/>
  <c r="I14" i="7"/>
  <c r="G14" i="7"/>
  <c r="E14" i="7"/>
  <c r="E91" i="7" s="1"/>
  <c r="D14" i="7"/>
  <c r="I582" i="6"/>
  <c r="G582" i="6"/>
  <c r="E582" i="6"/>
  <c r="N591" i="12" s="1"/>
  <c r="D582" i="6"/>
  <c r="I18" i="6"/>
  <c r="G18" i="6"/>
  <c r="E18" i="6"/>
  <c r="D18" i="6"/>
  <c r="I589" i="5"/>
  <c r="G589" i="5"/>
  <c r="E589" i="5"/>
  <c r="H591" i="12" s="1"/>
  <c r="D589" i="5"/>
  <c r="I18" i="5"/>
  <c r="G18" i="5"/>
  <c r="E18" i="5"/>
  <c r="E591" i="5" s="1"/>
  <c r="D18" i="5"/>
  <c r="I520" i="4"/>
  <c r="G520" i="4"/>
  <c r="E520" i="4"/>
  <c r="R591" i="12" s="1"/>
  <c r="D520" i="4"/>
  <c r="I18" i="4"/>
  <c r="G18" i="4"/>
  <c r="E18" i="4"/>
  <c r="E522" i="4" s="1"/>
  <c r="D18" i="4"/>
  <c r="I580" i="3"/>
  <c r="G580" i="3"/>
  <c r="E580" i="3"/>
  <c r="K591" i="12" s="1"/>
  <c r="D580" i="3"/>
  <c r="I18" i="3"/>
  <c r="G18" i="3"/>
  <c r="E18" i="3"/>
  <c r="E582" i="3" s="1"/>
  <c r="D18" i="3"/>
  <c r="H198" i="2"/>
  <c r="H200" i="2" s="1"/>
  <c r="E198" i="2"/>
  <c r="E200" i="2" s="1"/>
  <c r="D200" i="2"/>
  <c r="P616" i="1"/>
  <c r="O616" i="1"/>
  <c r="N616" i="1"/>
  <c r="M616" i="1"/>
  <c r="L616" i="1"/>
  <c r="K616" i="1"/>
  <c r="J616" i="1"/>
  <c r="H616" i="1"/>
  <c r="G616" i="1"/>
  <c r="F616" i="1"/>
  <c r="E616" i="1"/>
  <c r="D616" i="1"/>
  <c r="C616" i="1"/>
  <c r="D20" i="10" l="1"/>
  <c r="G114" i="9"/>
  <c r="G91" i="7"/>
  <c r="I91" i="7"/>
  <c r="G591" i="5"/>
  <c r="I522" i="4"/>
  <c r="G522" i="4"/>
  <c r="G582" i="3"/>
  <c r="Q616" i="1"/>
  <c r="D582" i="3"/>
  <c r="D114" i="9"/>
  <c r="D522" i="4"/>
  <c r="D591" i="5"/>
  <c r="D584" i="6"/>
  <c r="D91" i="7"/>
  <c r="D68" i="11"/>
  <c r="I200" i="2"/>
  <c r="E584" i="6"/>
  <c r="G68" i="11"/>
  <c r="I68" i="11"/>
  <c r="I20" i="10"/>
  <c r="I114" i="9"/>
  <c r="I26" i="8"/>
  <c r="G584" i="6"/>
  <c r="I584" i="6"/>
  <c r="I591" i="5"/>
  <c r="I582" i="3"/>
</calcChain>
</file>

<file path=xl/comments1.xml><?xml version="1.0" encoding="utf-8"?>
<comments xmlns="http://schemas.openxmlformats.org/spreadsheetml/2006/main">
  <authors>
    <author>Bret Schlyer</author>
  </authors>
  <commentList>
    <comment ref="I8" authorId="0" shapeId="0">
      <text>
        <r>
          <rPr>
            <b/>
            <sz val="9"/>
            <color indexed="81"/>
            <rFont val="Tahoma"/>
            <charset val="1"/>
          </rPr>
          <t>Bret Schlyer:</t>
        </r>
        <r>
          <rPr>
            <sz val="9"/>
            <color indexed="81"/>
            <rFont val="Tahoma"/>
            <charset val="1"/>
          </rPr>
          <t xml:space="preserve">
see Change in Fixed Costs from FY 2012 revised SWCAP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Bret Schlyer:</t>
        </r>
        <r>
          <rPr>
            <sz val="9"/>
            <color indexed="81"/>
            <rFont val="Tahoma"/>
            <charset val="1"/>
          </rPr>
          <t xml:space="preserve">
no carryforward schedule - didn't exist in Fy14 (12 actual) SWCAP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Bret Schlyer:</t>
        </r>
        <r>
          <rPr>
            <sz val="9"/>
            <color indexed="81"/>
            <rFont val="Tahoma"/>
            <charset val="1"/>
          </rPr>
          <t xml:space="preserve">
no carryforward schedule - didn't exist in Fy14 (12 actual) SWCAP</t>
        </r>
      </text>
    </comment>
  </commentList>
</comments>
</file>

<file path=xl/sharedStrings.xml><?xml version="1.0" encoding="utf-8"?>
<sst xmlns="http://schemas.openxmlformats.org/spreadsheetml/2006/main" count="13261" uniqueCount="1266">
  <si>
    <t>STATE OF NEVADA</t>
  </si>
  <si>
    <t>FEDERAL 2 CFR PART 225 SWCAP</t>
  </si>
  <si>
    <t>CALCULATION OF FIXED COSTS</t>
  </si>
  <si>
    <t>FOR FISCAL YEAR 2016</t>
  </si>
  <si>
    <t>Summary by Department</t>
  </si>
  <si>
    <t>CAP Code</t>
  </si>
  <si>
    <t>Department / Budget Account</t>
  </si>
  <si>
    <t>BUILDING DEPRECIATION</t>
  </si>
  <si>
    <t>EQUIPMENT DEPRECIATION</t>
  </si>
  <si>
    <t>1130 - CONTROLLER</t>
  </si>
  <si>
    <t>1080 - TREASURER</t>
  </si>
  <si>
    <t>1340 - ADM BUDGET AND PLANNING DIV</t>
  </si>
  <si>
    <t>1342 - ADM INTERNAL AUDIT</t>
  </si>
  <si>
    <t>LEGISLATIVE AUDITOR</t>
  </si>
  <si>
    <t>2892 - DCA ADMINISTRATION</t>
  </si>
  <si>
    <t>1052 - STATE ARCHIVES</t>
  </si>
  <si>
    <t>2891 - STATE LIBRARY</t>
  </si>
  <si>
    <t>2889 - LAW LIBRARY</t>
  </si>
  <si>
    <t>4173 - STATE LANDS</t>
  </si>
  <si>
    <t>3150 - DHHS ADMINISTRATION</t>
  </si>
  <si>
    <t>Total</t>
  </si>
  <si>
    <t>1000 - GOVERNOR</t>
  </si>
  <si>
    <t>1001 - MANSION MAINTENANCE</t>
  </si>
  <si>
    <t>1002 - EXTRADITION CRD</t>
  </si>
  <si>
    <t>1003 - CONSUMER HEALTH</t>
  </si>
  <si>
    <t>1005 - NUCLEAR</t>
  </si>
  <si>
    <t>1007 - FISCAL STABIL</t>
  </si>
  <si>
    <t>1009 - CONSTRUCT EDUC</t>
  </si>
  <si>
    <t>1013 - INJURED WORKERS</t>
  </si>
  <si>
    <t>1015 - HEARINGS &amp; APPEALS</t>
  </si>
  <si>
    <t>1017 - DEFERRED COMP</t>
  </si>
  <si>
    <t>1020 - LT GOVERNOR</t>
  </si>
  <si>
    <t>1029 - WOMEN COMM</t>
  </si>
  <si>
    <t>1030 - OAG PRIMARY</t>
  </si>
  <si>
    <t>1031 - SPECIAL</t>
  </si>
  <si>
    <t>1032 - PI LICENSE</t>
  </si>
  <si>
    <t>1033 - WC FRAUD</t>
  </si>
  <si>
    <t>1035 - RACKETEERING</t>
  </si>
  <si>
    <t>1036 - CRIME PREVENT</t>
  </si>
  <si>
    <t>1037 - MEDICAID FRAUD</t>
  </si>
  <si>
    <t>1038 - CONSUMER ADV</t>
  </si>
  <si>
    <t>1039 - UNFAIR TRADE</t>
  </si>
  <si>
    <t>1040 - VIOL WOMEN</t>
  </si>
  <si>
    <t>1041 - PROS ATT</t>
  </si>
  <si>
    <t>1042 - VIC DOM VIOL</t>
  </si>
  <si>
    <t>1043 - DOMESTIC VIOL</t>
  </si>
  <si>
    <t>1044 - HIGH TECH CRIME</t>
  </si>
  <si>
    <t>1045 - HR NATL SETTLE ADMIN</t>
  </si>
  <si>
    <t>1050 - SECR OF STATE</t>
  </si>
  <si>
    <t>1052 - ARCHIVES OTHER</t>
  </si>
  <si>
    <t>1053 - INVEST &amp; ENFORCE</t>
  </si>
  <si>
    <t>1054 - SOS SPEC SVCS</t>
  </si>
  <si>
    <t>1055 - MICROGRAPHICS</t>
  </si>
  <si>
    <t>1056 - SOS ADVISORY</t>
  </si>
  <si>
    <t>1057 - NOTARY TRAINING</t>
  </si>
  <si>
    <t>1058 - SOS BUS PORTAL</t>
  </si>
  <si>
    <t>1080 - TREASURER OTHER</t>
  </si>
  <si>
    <t>1081 - HIGHER ED TUITION</t>
  </si>
  <si>
    <t>1082 - BOND INTEREST</t>
  </si>
  <si>
    <t>1083 - HIGHER ED TRUST</t>
  </si>
  <si>
    <t>1084 - ALLODIAL TRUST</t>
  </si>
  <si>
    <t>1085 - MILLENNUM</t>
  </si>
  <si>
    <t>1086 - MBB REV</t>
  </si>
  <si>
    <t>1087 - MBB DEBT</t>
  </si>
  <si>
    <t>1088 - MIL SCH ADM</t>
  </si>
  <si>
    <t>1089 - SILICOSS PENS</t>
  </si>
  <si>
    <t>1090 - HEALTHY NEV</t>
  </si>
  <si>
    <t>1091 - PUB HEALTH</t>
  </si>
  <si>
    <t>1092 - COL SAVINGS</t>
  </si>
  <si>
    <t>1093 - PROGRAM</t>
  </si>
  <si>
    <t>1094 - ENDOWMENT</t>
  </si>
  <si>
    <t>1095 - COLL SAVINGS</t>
  </si>
  <si>
    <t>1099 - UCBF CONTRIBUTIONS</t>
  </si>
  <si>
    <t>1140 - DEBT RECOVER</t>
  </si>
  <si>
    <t>1301 - SPEC APPROP</t>
  </si>
  <si>
    <t>1302 - JUD COLG</t>
  </si>
  <si>
    <t>1320 - E-PAYMENT</t>
  </si>
  <si>
    <t>1325 - IT PROJECTS</t>
  </si>
  <si>
    <t>1330 - PRINTING</t>
  </si>
  <si>
    <t>1331 - PRINTING EQUIP</t>
  </si>
  <si>
    <t>1335 - DISASTER RELIEF</t>
  </si>
  <si>
    <t>1336 - EMERG ASSIST</t>
  </si>
  <si>
    <t>1338 - PUB EMPLOY HEALTH</t>
  </si>
  <si>
    <t>1340 - BUDGET OTHER</t>
  </si>
  <si>
    <t>1343 - ETHICS</t>
  </si>
  <si>
    <t>1344 - GRAFFITI REWARD</t>
  </si>
  <si>
    <t>1345 - MERIT AWARD</t>
  </si>
  <si>
    <t>1346 - MAIL ISF</t>
  </si>
  <si>
    <t>1348 - TORT CLAIM</t>
  </si>
  <si>
    <t>1349 - BLDG &amp; GRDS</t>
  </si>
  <si>
    <t>1350 - LOST CITY MUSEUM</t>
  </si>
  <si>
    <t>1351 - MAR LAKE WTR</t>
  </si>
  <si>
    <t>1352 - INS &amp; LOSS PREV</t>
  </si>
  <si>
    <t>1353 - CLEAR CREEK</t>
  </si>
  <si>
    <t>1354 - MOTOR POOL</t>
  </si>
  <si>
    <t>1358 - PURCHASING</t>
  </si>
  <si>
    <t>1362 - COMM FOOD</t>
  </si>
  <si>
    <t>1363 - PERSONNEL</t>
  </si>
  <si>
    <t>1365 - DOIT APPL</t>
  </si>
  <si>
    <t>1366 - MARLETTE LAKE</t>
  </si>
  <si>
    <t>1370 - DOIT PLANNING</t>
  </si>
  <si>
    <t>1371 - ADM SVCS</t>
  </si>
  <si>
    <t>1373 - DOIT DIR</t>
  </si>
  <si>
    <t>1374 - EMPL MGMT REL</t>
  </si>
  <si>
    <t>1383 - COM JUV JUST</t>
  </si>
  <si>
    <t>1385 - DOIT COMPUTE</t>
  </si>
  <si>
    <t>1386 - DOIT DATA</t>
  </si>
  <si>
    <t>1387 - DOIT TELECOM</t>
  </si>
  <si>
    <t>1388 - DOIT NETWORK</t>
  </si>
  <si>
    <t>1389 - DOIT SECURITY</t>
  </si>
  <si>
    <t>1400 - EEO INV &amp; MEDIATE</t>
  </si>
  <si>
    <t>1405 - ADMIN-IT-INFO TECH CONSOLD DPS</t>
  </si>
  <si>
    <t>1483 - COURT ADM</t>
  </si>
  <si>
    <t>1484 - JUD PROG</t>
  </si>
  <si>
    <t>1486 - UNIF SYS RCRDS</t>
  </si>
  <si>
    <t>1487 - JUD EDUC</t>
  </si>
  <si>
    <t>1490 - DIST JUDGES</t>
  </si>
  <si>
    <t>1491 - JUD RETIRE</t>
  </si>
  <si>
    <t>1492 - FORECLOSURE MED</t>
  </si>
  <si>
    <t>1494 - SUPREME COURT</t>
  </si>
  <si>
    <t>1497 - JUD DISCIPLINE</t>
  </si>
  <si>
    <t>1499 - PUB DEFEND</t>
  </si>
  <si>
    <t>1521 - ECON DEV SSBCI</t>
  </si>
  <si>
    <t>1522 - TOURISM</t>
  </si>
  <si>
    <t>1525 - ECON DEV</t>
  </si>
  <si>
    <t>1526 - ECON DEV COMM</t>
  </si>
  <si>
    <t>1527 - MOTION PICTURE</t>
  </si>
  <si>
    <t>1528 - RURAL DEVEL</t>
  </si>
  <si>
    <t>1529 - SCHOOL DIST CIP</t>
  </si>
  <si>
    <t>1530 - NV MAG</t>
  </si>
  <si>
    <t>1533 - GOED-NEVADA KNOWLEDGE FUND</t>
  </si>
  <si>
    <t>1539 - UNIV CIP BOND</t>
  </si>
  <si>
    <t>1540 - SPWD ADMINISTRATION</t>
  </si>
  <si>
    <t>1553 - SWPB CORR RNO/SPRKS IND COLONY</t>
  </si>
  <si>
    <t>1558 - SPWB GEN CIP</t>
  </si>
  <si>
    <t>1560 - PUBLIC WORK</t>
  </si>
  <si>
    <t>1562 - PW INSP</t>
  </si>
  <si>
    <t>1569 - PW RETENT</t>
  </si>
  <si>
    <t>2361 - TAXATION</t>
  </si>
  <si>
    <t>2363 - SR PROP TAX</t>
  </si>
  <si>
    <t>2366 - CONTROL SUBS</t>
  </si>
  <si>
    <t>2560 - VETERANS SVCS</t>
  </si>
  <si>
    <t>2561 - VET HOME</t>
  </si>
  <si>
    <t>2562 - VET GIFTS</t>
  </si>
  <si>
    <t>2563 - VET HOME</t>
  </si>
  <si>
    <t>2564 - VET GIFT</t>
  </si>
  <si>
    <t>2580 - EQUAL RIGHTS</t>
  </si>
  <si>
    <t>2581 - NV EQUAL RIGHTS</t>
  </si>
  <si>
    <t>2600 - INDIAN COMM</t>
  </si>
  <si>
    <t>2605 - DRUG ABUSE</t>
  </si>
  <si>
    <t>2606 - STUDENT INC</t>
  </si>
  <si>
    <t>2610 - DISTR SCH</t>
  </si>
  <si>
    <t>2611 - SCH HLTH</t>
  </si>
  <si>
    <t>2612 - EDUCATOR EFFECTIVENESS</t>
  </si>
  <si>
    <t>2614 - EDUC TRUST</t>
  </si>
  <si>
    <t>2615 - SCH REMED</t>
  </si>
  <si>
    <t>2616 - LIC EDUC PERS</t>
  </si>
  <si>
    <t>2617 - SUPPL SCH SUPT</t>
  </si>
  <si>
    <t>2626 - NV LEG INTERIM</t>
  </si>
  <si>
    <t>2630 - INTER FIN COMM</t>
  </si>
  <si>
    <t>2631 - LEG COUNSEL</t>
  </si>
  <si>
    <t>2632 - LCB DISBURSE</t>
  </si>
  <si>
    <t>2633 - AUDIT CONTING</t>
  </si>
  <si>
    <t>2634 - SO NV COMM</t>
  </si>
  <si>
    <t>2666 - POST SEC ED</t>
  </si>
  <si>
    <t>2667 - STUD INDEM</t>
  </si>
  <si>
    <t>2673 - STATE PROG</t>
  </si>
  <si>
    <t>2676 - CAREER</t>
  </si>
  <si>
    <t>2678 - GEAR UP</t>
  </si>
  <si>
    <t>2679 - GEAR UP SCH</t>
  </si>
  <si>
    <t>2680 - CONT EDUC</t>
  </si>
  <si>
    <t>2691 - NUTRUTION</t>
  </si>
  <si>
    <t>2697 - PROF TEST</t>
  </si>
  <si>
    <t>2699 - OTHER PROG</t>
  </si>
  <si>
    <t>2700 - FIN INSTITUTIONS</t>
  </si>
  <si>
    <t>2701 - EDUC GIFT</t>
  </si>
  <si>
    <t>2702 - EDUC TECHN</t>
  </si>
  <si>
    <t>2705 - PROF LIC</t>
  </si>
  <si>
    <t>2706 - DISCR GRTS</t>
  </si>
  <si>
    <t>2708 - PUBLIC CHARTER SCHOOL LOAN PGM</t>
  </si>
  <si>
    <t>2709 - REST DISC GRT</t>
  </si>
  <si>
    <t>2710 - SCH IMPROVE</t>
  </si>
  <si>
    <t>2711 - PUB SCH CHARTER</t>
  </si>
  <si>
    <t>2712 - ESEA TITLE 1</t>
  </si>
  <si>
    <t>2713 - ESEA II, V, VI</t>
  </si>
  <si>
    <t>2715 - DISABILITIES</t>
  </si>
  <si>
    <t>2719 - STAFFING</t>
  </si>
  <si>
    <t>2720 - SUPPORT SVCS</t>
  </si>
  <si>
    <t>2870 - HIST SOC</t>
  </si>
  <si>
    <t>2887 - LAW LIB GIFT</t>
  </si>
  <si>
    <t>2890 - LIB GIFT</t>
  </si>
  <si>
    <t>2891 - STATE LIBRARY (OTHER)</t>
  </si>
  <si>
    <t>2893 - LIB LITERACY</t>
  </si>
  <si>
    <t>2894 - HUMANITIES</t>
  </si>
  <si>
    <t>2895 - LIB CLAN</t>
  </si>
  <si>
    <t>2896 - CUL RESRCS</t>
  </si>
  <si>
    <t>2940 - ST MUSEUM</t>
  </si>
  <si>
    <t>2941 - MUSEUM ADMIN</t>
  </si>
  <si>
    <t>2942 - MUSEUM TRUST</t>
  </si>
  <si>
    <t>2943 - LV MUSEUM</t>
  </si>
  <si>
    <t>2944 - LV SPRINGS</t>
  </si>
  <si>
    <t>2978 - ED DEP CHILD</t>
  </si>
  <si>
    <t>2979 - ARTS COUNCIL</t>
  </si>
  <si>
    <t>2980 - UNIVERSITY OF NEVADA (RENO)</t>
  </si>
  <si>
    <t>2986 - UCCSN (UNIV)</t>
  </si>
  <si>
    <t>2995 - WICHE</t>
  </si>
  <si>
    <t>3006 - COLL LIC PLATE</t>
  </si>
  <si>
    <t xml:space="preserve">3007 - ANATOMICAL </t>
  </si>
  <si>
    <t>3010 - DESERT RESEARCH INSTITUTE</t>
  </si>
  <si>
    <t>3101 - RADIOLOG HLTH</t>
  </si>
  <si>
    <t>3140 - TOBACCO SETTLE</t>
  </si>
  <si>
    <t>3142 - CLARK CO INTEGR</t>
  </si>
  <si>
    <t>3143 - UNITY/SACWIS</t>
  </si>
  <si>
    <t>3145 - CYFD ADMIN</t>
  </si>
  <si>
    <t>3146 - HOME BASED</t>
  </si>
  <si>
    <t>3147 - YTH ALTER PLACE</t>
  </si>
  <si>
    <t>3148 - JUV CORR FAC</t>
  </si>
  <si>
    <t>3149 - CHILD CARE</t>
  </si>
  <si>
    <t>3150 - DHR PROGRAMS</t>
  </si>
  <si>
    <t>3151 - AGING FED</t>
  </si>
  <si>
    <t xml:space="preserve">3152 - RADIOACTIVE </t>
  </si>
  <si>
    <t>3153 - CANCER CONTR</t>
  </si>
  <si>
    <t>3154 - GOV COUNC DD</t>
  </si>
  <si>
    <t>3155 - HIFA HOLD</t>
  </si>
  <si>
    <t>3156 - SENIOR RX</t>
  </si>
  <si>
    <t>3158 - HLTH CARE FINANC</t>
  </si>
  <si>
    <t>3159 - DHHS FOOD SVC SOUTH</t>
  </si>
  <si>
    <t>3161 - SO ADULT MH SVCS</t>
  </si>
  <si>
    <t>3162 - NO ADULT MH SVCS</t>
  </si>
  <si>
    <t>3163 - RRC GIFT</t>
  </si>
  <si>
    <t>3164 - MH INFO SYSTEM</t>
  </si>
  <si>
    <t>3166 - FAM PRESERV</t>
  </si>
  <si>
    <t>3167 - RURAL RETARD SVCS</t>
  </si>
  <si>
    <t>3168 - MH DEV SERVICES</t>
  </si>
  <si>
    <t>3170 - HHS SAPTA</t>
  </si>
  <si>
    <t>3171 - STORAGE TANK</t>
  </si>
  <si>
    <t>3172 - SNAMHS GIFT</t>
  </si>
  <si>
    <t>3173 - EP ADM</t>
  </si>
  <si>
    <t>3174 - CHEM HAZ PREV</t>
  </si>
  <si>
    <t>3175 - WATER RIGHTS</t>
  </si>
  <si>
    <t>3178 - CHECK UP</t>
  </si>
  <si>
    <t>3179 - CALIENTE CTR</t>
  </si>
  <si>
    <t>3181 - VICTIMS DOM VIOL</t>
  </si>
  <si>
    <t>3182 - RECLAMATION SURETY</t>
  </si>
  <si>
    <t>3183 - SFR CLEAN WATER</t>
  </si>
  <si>
    <t>3184 - AIR QUAL MGMT</t>
  </si>
  <si>
    <t>3185 - AIR QUALITY</t>
  </si>
  <si>
    <t>3186 - BUR WATER</t>
  </si>
  <si>
    <t>3187 - BUR WASTE MGMT</t>
  </si>
  <si>
    <t>3188 - MINING REG</t>
  </si>
  <si>
    <t>3189 - ST REVOLVE</t>
  </si>
  <si>
    <t>3190 - HLTH STATISTICS</t>
  </si>
  <si>
    <t>3191 - INTERIM FLUID</t>
  </si>
  <si>
    <t>3192 - BROWNSFIELD CLEANUP</t>
  </si>
  <si>
    <t>3193 - WATER QUALITY PLAN</t>
  </si>
  <si>
    <t>3194 - CONSUMER PROTECT</t>
  </si>
  <si>
    <t>3195 - GRTS MGMT</t>
  </si>
  <si>
    <t>3196 - VICTIMS OF HUMAN TRAFFICKING</t>
  </si>
  <si>
    <t>3197 - SAFE WATER REG</t>
  </si>
  <si>
    <t>3200 - PROB GAMBLING</t>
  </si>
  <si>
    <t>3201 - CHILD TRUST</t>
  </si>
  <si>
    <t>3202 - SETTLEMENT</t>
  </si>
  <si>
    <t>3204 - MINORITY HEALTH</t>
  </si>
  <si>
    <t>3208 - EARLY INTERV</t>
  </si>
  <si>
    <t>3210 - HEALTH GIFT</t>
  </si>
  <si>
    <t>3211 - SAFE WATER</t>
  </si>
  <si>
    <t>3212 - TOBACCO FUND</t>
  </si>
  <si>
    <t>3213 - IMMUNIZATION</t>
  </si>
  <si>
    <t>3214 - WIC FOOD</t>
  </si>
  <si>
    <t>3215 - COMM DISEASES</t>
  </si>
  <si>
    <t>3216 - HLTH FACIL</t>
  </si>
  <si>
    <t>3217 - ADM PENALTY</t>
  </si>
  <si>
    <t>3218 - PB HLTH PREP</t>
  </si>
  <si>
    <t>3219 - HD BIOSTATS &amp; EPID</t>
  </si>
  <si>
    <t>3220 - CHRONIC DIS</t>
  </si>
  <si>
    <t>3221 - LAB &amp; RESCH</t>
  </si>
  <si>
    <t>3222 - MATERNAL CHILD</t>
  </si>
  <si>
    <t>3223 - ST HLTH ADM</t>
  </si>
  <si>
    <t>3224 - COMM HLTH SVCS</t>
  </si>
  <si>
    <t>3225 - HEALTH SPEC</t>
  </si>
  <si>
    <t>3228 - WELFARE ADM</t>
  </si>
  <si>
    <t>3229 - RURAL CHILD</t>
  </si>
  <si>
    <t>3230 - TANF</t>
  </si>
  <si>
    <t>3232 - AGED &amp; BLIND</t>
  </si>
  <si>
    <t>3233 - WF FIELD SVCS</t>
  </si>
  <si>
    <t>3235 - EMERG MED</t>
  </si>
  <si>
    <t>3238 - CHILD SUPP ENF</t>
  </si>
  <si>
    <t>3242 - CHILD WF TRUST</t>
  </si>
  <si>
    <t>3243 - MEDICAID</t>
  </si>
  <si>
    <t>3244 - INDIGENTS</t>
  </si>
  <si>
    <t>3247 - HIFA MED</t>
  </si>
  <si>
    <t>3250 - TRAN FROM FOSTER</t>
  </si>
  <si>
    <t>3251 - CHILD DEATH</t>
  </si>
  <si>
    <t>3252 - HOMEMAKER</t>
  </si>
  <si>
    <t>3253 - BLIND BUSN</t>
  </si>
  <si>
    <t>3254 - BLIND SVCS</t>
  </si>
  <si>
    <t>3255 - ALCOHOL TAX</t>
  </si>
  <si>
    <t>3256 - AGING GIFT</t>
  </si>
  <si>
    <t>3258 - CLIENT ASSIST</t>
  </si>
  <si>
    <t>3259 - YTH TRNG CTR</t>
  </si>
  <si>
    <t>3260 - UPL HOLDING ACCOUNT</t>
  </si>
  <si>
    <t>3261 - HEALTHY NEV</t>
  </si>
  <si>
    <t>3263 - YTH PAROLE</t>
  </si>
  <si>
    <t>3265 - VOC REHAB</t>
  </si>
  <si>
    <t>3266 - DISABIL SVCS</t>
  </si>
  <si>
    <t>3267 - CHLD CARE ASST</t>
  </si>
  <si>
    <t>3268 - REHAB ADM</t>
  </si>
  <si>
    <t>3269 - DISBLT ADJ</t>
  </si>
  <si>
    <t>3272 - DETR ADM</t>
  </si>
  <si>
    <t>3273 - RESEARCH</t>
  </si>
  <si>
    <t>3274 - INFO DEV</t>
  </si>
  <si>
    <t>3276 - IDEA PART C</t>
  </si>
  <si>
    <t>3277 - YTH TRAIN CTR</t>
  </si>
  <si>
    <t>3278 - WRAPAROUND</t>
  </si>
  <si>
    <t>3279 - DESERT REG CTR</t>
  </si>
  <si>
    <t>3280 - SIERRA REG CTR</t>
  </si>
  <si>
    <t>3281 - NO CHILD SVCS</t>
  </si>
  <si>
    <t>3283 - SUMMIT VIEW</t>
  </si>
  <si>
    <t>3284 - DISABILITY GIFT</t>
  </si>
  <si>
    <t>3285 - CBS WASHOE</t>
  </si>
  <si>
    <t>3286 - INDIAN COMM GIFT</t>
  </si>
  <si>
    <t>3287 - HOSP GIFT</t>
  </si>
  <si>
    <t>3288 - NNMRS GIFT</t>
  </si>
  <si>
    <t>3289 - BLIND GIFT</t>
  </si>
  <si>
    <t>3290 - WELFARE GIFT</t>
  </si>
  <si>
    <t>3291 - REHAB GIFT</t>
  </si>
  <si>
    <t>3292 - HENRY WOODS</t>
  </si>
  <si>
    <t>3293 - NV CHILD GIFT</t>
  </si>
  <si>
    <t>3295 - CYC GIFT</t>
  </si>
  <si>
    <t>3296 - YTH TRAIN GIFT</t>
  </si>
  <si>
    <t>3297 - DRC GIFT</t>
  </si>
  <si>
    <t>3299 - DISAB GIFT</t>
  </si>
  <si>
    <t>3645 - OFFENDER FAC</t>
  </si>
  <si>
    <t>3646 - SO CHILD SVCS</t>
  </si>
  <si>
    <t>3648 - RURAL CLINICS</t>
  </si>
  <si>
    <t>3650 - MILITARY</t>
  </si>
  <si>
    <t>3651 - MILITARY CARLIN ARMORY</t>
  </si>
  <si>
    <t>3652 - ADJ GEN CONSTR</t>
  </si>
  <si>
    <t>3653 - NATL GUARD</t>
  </si>
  <si>
    <t>3654 - PATRIOT RELIEF</t>
  </si>
  <si>
    <t>3655 - MILITARY EMERG</t>
  </si>
  <si>
    <t>3672 - HOME DISASTER</t>
  </si>
  <si>
    <t>3673 - EMERG MGMT</t>
  </si>
  <si>
    <t>3675 - HOMELAND SECURITY</t>
  </si>
  <si>
    <t>3706 - PRISON MED</t>
  </si>
  <si>
    <t>3708 - OFFENDER STORE</t>
  </si>
  <si>
    <t>3710 - DOC ADMIN</t>
  </si>
  <si>
    <t>3715 - SO CORR CNTR</t>
  </si>
  <si>
    <t>3716 - WARM SPRING</t>
  </si>
  <si>
    <t>3717 - NO CORR CNTR</t>
  </si>
  <si>
    <t>3718 - STATE PRISON</t>
  </si>
  <si>
    <t>3719 - PRISON INDUSTR</t>
  </si>
  <si>
    <t>3722 - STEWARD CC</t>
  </si>
  <si>
    <t>3723 - PIOCHET CC</t>
  </si>
  <si>
    <t>3724 - NO RESTIT CTR</t>
  </si>
  <si>
    <t>3725 - THREE LAKES CC</t>
  </si>
  <si>
    <t>3727 - PRISON DAIRY</t>
  </si>
  <si>
    <t>3728 - P I CAPITAL</t>
  </si>
  <si>
    <t>3738 - SO DESERT CC</t>
  </si>
  <si>
    <t>3739 - WELLS CC</t>
  </si>
  <si>
    <t>3740 - PAROLE</t>
  </si>
  <si>
    <t>3741 - HUMBOLT CC</t>
  </si>
  <si>
    <t>3743 - INVESTIGAT</t>
  </si>
  <si>
    <t>3744 - NARCOTICS</t>
  </si>
  <si>
    <t>3745 - PROB REST</t>
  </si>
  <si>
    <t>3747 - ELY CC</t>
  </si>
  <si>
    <t>3748 - JEAN CC</t>
  </si>
  <si>
    <t>3749 - SILVER SPRINGS CC</t>
  </si>
  <si>
    <t>3750 - PAROLEE LOAN</t>
  </si>
  <si>
    <t>3751 - ELY PRISON</t>
  </si>
  <si>
    <t>3752 - CARLIN CC</t>
  </si>
  <si>
    <t>3754 - TONOPAH CC</t>
  </si>
  <si>
    <t>3759 - LOVELOCK CC</t>
  </si>
  <si>
    <t>3760 - CG TRANS</t>
  </si>
  <si>
    <t>3761 - WOMENS PRISON</t>
  </si>
  <si>
    <t>3762 - HIGH DESERT PRISON</t>
  </si>
  <si>
    <t>3763 - INMATE WELFARE</t>
  </si>
  <si>
    <t>3774 - POST</t>
  </si>
  <si>
    <t>3775 - TRAINING</t>
  </si>
  <si>
    <t>3791 - CIVIL AIR</t>
  </si>
  <si>
    <t>3800 - PAROLE BD</t>
  </si>
  <si>
    <t>3802 - INSUR INSLOV</t>
  </si>
  <si>
    <t>3803 - CONSUMER AFF REST</t>
  </si>
  <si>
    <t>3804 - SELF-INS ASSOC</t>
  </si>
  <si>
    <t>3805 - FIN INST INV</t>
  </si>
  <si>
    <t>3807 - CA RECOVERY</t>
  </si>
  <si>
    <t>3811 - CONSUMER AFF</t>
  </si>
  <si>
    <t>3813 - INSURANCE REG</t>
  </si>
  <si>
    <t>3814 - MANFTD HSNG</t>
  </si>
  <si>
    <t>3815 - UNCLAIM PROP</t>
  </si>
  <si>
    <t>3816 - FIRE MARSHAL</t>
  </si>
  <si>
    <t>3819 - CIGRTT FR SFTY</t>
  </si>
  <si>
    <t>3820 - COMM INTEREST</t>
  </si>
  <si>
    <t>3823 - REAL ESTATE</t>
  </si>
  <si>
    <t>3824 - INS EDUC</t>
  </si>
  <si>
    <t>3826 - REAL ESTATE ED</t>
  </si>
  <si>
    <t>3827 - REAL ESTATE REC</t>
  </si>
  <si>
    <t>3828 - NAIC FEES</t>
  </si>
  <si>
    <t>3833 - INS COST STABIL</t>
  </si>
  <si>
    <t>3835 - FINANCIAL INST</t>
  </si>
  <si>
    <t>3838 - LOW INCOME HOUSE</t>
  </si>
  <si>
    <t>3839 - SPEC HOUSE ASST</t>
  </si>
  <si>
    <t>3841 - HOUSING</t>
  </si>
  <si>
    <t>3842 - LOT RENT</t>
  </si>
  <si>
    <t>3843 - MOBILE HOME</t>
  </si>
  <si>
    <t>3847 - MFG HSNG EDUC</t>
  </si>
  <si>
    <t>3882 - FIN INST AUDIT</t>
  </si>
  <si>
    <t>3900 - LABOR REL</t>
  </si>
  <si>
    <t>3910 - MORTGAGE LEND</t>
  </si>
  <si>
    <t>3920 - REGULATORY FD</t>
  </si>
  <si>
    <t>3921 - ADM FINES</t>
  </si>
  <si>
    <t>3922 - TRANS SVC</t>
  </si>
  <si>
    <t>3952 - ATHLETIC COMM</t>
  </si>
  <si>
    <t>4061 - GAMING CONTR</t>
  </si>
  <si>
    <t>4067 - GAMING COMM</t>
  </si>
  <si>
    <t>4068 - GCB FORFEIT</t>
  </si>
  <si>
    <t>4100 - DAYTON VALLEY</t>
  </si>
  <si>
    <t>4101 - NATL HERITAGE</t>
  </si>
  <si>
    <t>4102 - WASHOE VAL</t>
  </si>
  <si>
    <t>4103 - PARKS FED</t>
  </si>
  <si>
    <t>4104 - CHURCHILL VAL</t>
  </si>
  <si>
    <t>4105 - DIXIE CREEK</t>
  </si>
  <si>
    <t>4106 - LWR MOAPA VAL</t>
  </si>
  <si>
    <t>4107 - AMARGOSA VAL</t>
  </si>
  <si>
    <t>4108 - WTR RESC COOP</t>
  </si>
  <si>
    <t>4109 - LAKE VAL GWB</t>
  </si>
  <si>
    <t>4110 - MIDDLE REESE</t>
  </si>
  <si>
    <t>4111 - DCNR GIFT</t>
  </si>
  <si>
    <t>4130 - TAXICAB AUTH</t>
  </si>
  <si>
    <t>4140 - COYOTE SPRINGS</t>
  </si>
  <si>
    <t>4144 - AB9/Q1 BONDS</t>
  </si>
  <si>
    <t>4145 - PETRO CLEANUP</t>
  </si>
  <si>
    <t>4147 - HAZ WASTE MGMT</t>
  </si>
  <si>
    <t>4148 - HAZ WASTE BEATTY</t>
  </si>
  <si>
    <t>4149 - ST ENVIR COMM</t>
  </si>
  <si>
    <t>4150 - NAT RES ADM</t>
  </si>
  <si>
    <t>4151 - CONSERV</t>
  </si>
  <si>
    <t>4152 - TAHOE LIC</t>
  </si>
  <si>
    <t>4153 - MT CHARLESTON</t>
  </si>
  <si>
    <t>4154 - FLOOD CONTROL</t>
  </si>
  <si>
    <t>4155 - WATER PLAN</t>
  </si>
  <si>
    <t>4156 - HEIL WILD HORSE</t>
  </si>
  <si>
    <t>4157 - USGS CO-OP</t>
  </si>
  <si>
    <t>4158 - GRDWTR RECHRG</t>
  </si>
  <si>
    <t>4162 - PARKS</t>
  </si>
  <si>
    <t>4163 - WTR PURVEY GRTS</t>
  </si>
  <si>
    <t>4165 - PARK IMPROVE</t>
  </si>
  <si>
    <t>4166 - TAHOE RPA</t>
  </si>
  <si>
    <t>4167 - WTR RIGHT SURVEY</t>
  </si>
  <si>
    <t>4168 - PARK IMPR</t>
  </si>
  <si>
    <t>4169 - WELL DRILLER LIC</t>
  </si>
  <si>
    <t>4170 - PARK GIFT</t>
  </si>
  <si>
    <t>4171 - WATER RES</t>
  </si>
  <si>
    <t>4172 - ST ENGINEER</t>
  </si>
  <si>
    <t>4173 - STATE LANDS (OTHER)</t>
  </si>
  <si>
    <t>4174 - LANDS REVOLV</t>
  </si>
  <si>
    <t>4175 - LITTLE HUMBOLDT</t>
  </si>
  <si>
    <t>4176 - QUINN RIVER</t>
  </si>
  <si>
    <t>4177 - WATER STUDIES</t>
  </si>
  <si>
    <t>4178 - NV ST PARKS &amp; CLTRL RSRC ENDOW</t>
  </si>
  <si>
    <t>4191 - EROSION CNTRL</t>
  </si>
  <si>
    <t>4194 - WILDLAND FIRE PROTECT PROG</t>
  </si>
  <si>
    <t>4195 - FORESTRY</t>
  </si>
  <si>
    <t>4198 - FORESTRY CC</t>
  </si>
  <si>
    <t>4199 - ADJUD EMERG</t>
  </si>
  <si>
    <t>4200 - TAHOE MITIGAT</t>
  </si>
  <si>
    <t>4201 - STEPTOE VALLEY</t>
  </si>
  <si>
    <t>4202 - DIAMOND VALLEY</t>
  </si>
  <si>
    <t>4203 - WTR RSRCS LEGAL</t>
  </si>
  <si>
    <t>4204 - TAHOE RPA</t>
  </si>
  <si>
    <t>4205 - HIST ARCHIVE</t>
  </si>
  <si>
    <t>4206 - LAKE TAHOE</t>
  </si>
  <si>
    <t>4208 - COLORADO RIVER</t>
  </si>
  <si>
    <t>4211 - LAS VEGAS BASIN</t>
  </si>
  <si>
    <t>4212 - MUDDY RIVER</t>
  </si>
  <si>
    <t>4216 - RAILROAD MSM</t>
  </si>
  <si>
    <t>4218 - FLOOD REPAIRS</t>
  </si>
  <si>
    <t>4219 - MINERALS</t>
  </si>
  <si>
    <t>4220 - BOND RECLAM</t>
  </si>
  <si>
    <t>4222 - CHANNEL CLEAR</t>
  </si>
  <si>
    <t>4227 - FOREST INTERGOV</t>
  </si>
  <si>
    <t>4228 - PAHRANAGAT</t>
  </si>
  <si>
    <t>4229 - PAHRUMP ARTES</t>
  </si>
  <si>
    <t>4230 - BOULDER FLAT</t>
  </si>
  <si>
    <t>4231 - MASON VALLEY</t>
  </si>
  <si>
    <t>4235 - NURSERIES</t>
  </si>
  <si>
    <t>4237 - HUMBOLDT WATER</t>
  </si>
  <si>
    <t>4238 - WATER DIST REV</t>
  </si>
  <si>
    <t>4239 - SMITH VALLEY</t>
  </si>
  <si>
    <t>4241 - CURRANT CREEK</t>
  </si>
  <si>
    <t>4242 - DUCKWATER</t>
  </si>
  <si>
    <t>4243 - PARADISE VALLEY</t>
  </si>
  <si>
    <t>4244 - UPPER WHITE RIVER</t>
  </si>
  <si>
    <t>4245 - MUDDY RIVER SPR</t>
  </si>
  <si>
    <t>4246 - KINGSTON CREEK</t>
  </si>
  <si>
    <t>4247 - WARM SPRINGS</t>
  </si>
  <si>
    <t>4248 - EAGLE VALLEY</t>
  </si>
  <si>
    <t>4249 - CARSON VALLEY</t>
  </si>
  <si>
    <t>4250 - FISH LAKE</t>
  </si>
  <si>
    <t>4251 - CARICO CREEK</t>
  </si>
  <si>
    <t>4252 - LEMMON VALLEY</t>
  </si>
  <si>
    <t>4253 - TRUCKEE MEADOWS</t>
  </si>
  <si>
    <t>4254 - ANTELOPE MIDDLE</t>
  </si>
  <si>
    <t>4255 - WARM SPRINGS</t>
  </si>
  <si>
    <t>4256 - HONEY LAKE</t>
  </si>
  <si>
    <t>4257 - WHIRLWIND</t>
  </si>
  <si>
    <t>4258 - CRESCENT WATER</t>
  </si>
  <si>
    <t>4259 - PUMPERNICKEL</t>
  </si>
  <si>
    <t>4260 - CLOVERS AREA</t>
  </si>
  <si>
    <t>4261 - COLD SPRINGS</t>
  </si>
  <si>
    <t>4262 - IMLAY</t>
  </si>
  <si>
    <t>4263 - KELLY CREEK</t>
  </si>
  <si>
    <t>4264 - LOWER REESE</t>
  </si>
  <si>
    <t>4266 - MAGGIE CREEK</t>
  </si>
  <si>
    <t>4267 - NORTH FORK</t>
  </si>
  <si>
    <t>4268 - PLEASANT VALLEY</t>
  </si>
  <si>
    <t>4451 - NDOW HABITAT</t>
  </si>
  <si>
    <t>4452 - NDOW ADM</t>
  </si>
  <si>
    <t>4461 - DEPT OF WILDLIFE OPERATIONS</t>
  </si>
  <si>
    <t>4462 - CONSERV EDUC</t>
  </si>
  <si>
    <t>4463 - LAW ENF</t>
  </si>
  <si>
    <t>4464 - GAME MGMT</t>
  </si>
  <si>
    <t>4465 - FISHERIES MGMT</t>
  </si>
  <si>
    <t>4466 - DIVERSITY</t>
  </si>
  <si>
    <t>4467 - HABITAT</t>
  </si>
  <si>
    <t>4470 - DAIRY COMM</t>
  </si>
  <si>
    <t>4490 - COLORADO RIVER</t>
  </si>
  <si>
    <t>4491 - BEEF COUNCIL</t>
  </si>
  <si>
    <t>4537 - GAS POLLUT</t>
  </si>
  <si>
    <t>4538 - WEED ABATE</t>
  </si>
  <si>
    <t>4539 - PETRO OVER</t>
  </si>
  <si>
    <t>4540 - PLANT IND</t>
  </si>
  <si>
    <t>4541 - GRADING</t>
  </si>
  <si>
    <t>4545 - AGR REGIST</t>
  </si>
  <si>
    <t>4546 - LIVESTOCK</t>
  </si>
  <si>
    <t>4547 - MARIJUANA HLTH</t>
  </si>
  <si>
    <t>4548 - USDA CCC</t>
  </si>
  <si>
    <t>4549 - AGR LIC PLATES</t>
  </si>
  <si>
    <t>4550 - VET MED</t>
  </si>
  <si>
    <t>4551 - WEIGHTS</t>
  </si>
  <si>
    <t>4552 - NOX WEEDS</t>
  </si>
  <si>
    <t>4553 - JR AGR</t>
  </si>
  <si>
    <t>4554 - AGR ADM</t>
  </si>
  <si>
    <t>4600 - PRED ANIMAL</t>
  </si>
  <si>
    <t>4604 - PARKS FACIL</t>
  </si>
  <si>
    <t>4605 - PARK MAINT</t>
  </si>
  <si>
    <t>4660 - DOT ADM</t>
  </si>
  <si>
    <t>4678 - NEW MARKET PERFORMANCE GUARANTEE</t>
  </si>
  <si>
    <t>4680 - INDUST RELAT</t>
  </si>
  <si>
    <t>4681 - B&amp;I ADM</t>
  </si>
  <si>
    <t>4682 - ENFCMNT</t>
  </si>
  <si>
    <t>4683 - IND BONDS</t>
  </si>
  <si>
    <t>4684 - WORK COMP INS</t>
  </si>
  <si>
    <t>4685 - SAFETY</t>
  </si>
  <si>
    <t>4686 - MINE SAFETY</t>
  </si>
  <si>
    <t>4687 - TRAFFIC SAFETY</t>
  </si>
  <si>
    <t>4688 - HWY SAFETY</t>
  </si>
  <si>
    <t>4689 - BICYCLE SAFETY</t>
  </si>
  <si>
    <t>4691 - MOTORCYCLE SAFETY</t>
  </si>
  <si>
    <t>4701 - EVIDENCE VAULT</t>
  </si>
  <si>
    <t>4702 - DPS-GENERAL SERVICES</t>
  </si>
  <si>
    <t>4703 - FORFITURES</t>
  </si>
  <si>
    <t>4705 - K-9 PROG</t>
  </si>
  <si>
    <t>4706 - DPS DIR</t>
  </si>
  <si>
    <t>4707 - PROF RESP</t>
  </si>
  <si>
    <t>4708 - JUSTICE ASST</t>
  </si>
  <si>
    <t>4709 - CRIMINAL HIST</t>
  </si>
  <si>
    <t xml:space="preserve">4710 - CHILD VOL </t>
  </si>
  <si>
    <t>4711 - RECORDS SEARCH</t>
  </si>
  <si>
    <t>4712 - LICENSE PLATE FACTORY</t>
  </si>
  <si>
    <t>4713 - HWY PATROL</t>
  </si>
  <si>
    <t>4714 - ADM SVCS</t>
  </si>
  <si>
    <t>4715 - DMV INFO TECH</t>
  </si>
  <si>
    <t>4717 - MOTOR CARRIER</t>
  </si>
  <si>
    <t>4721 - HWY SAFETY GRTS</t>
  </si>
  <si>
    <t>4722 - MOT VEH POLL</t>
  </si>
  <si>
    <t>4727 - CAP POLICE</t>
  </si>
  <si>
    <t>4728 - HAZ MAT</t>
  </si>
  <si>
    <t>4729 - EMER RESP</t>
  </si>
  <si>
    <t>4730 - ONE SHOTS</t>
  </si>
  <si>
    <t>4731 - INS VERIF</t>
  </si>
  <si>
    <t>4732 - HEARINGS</t>
  </si>
  <si>
    <t>4733 - DPS TECHN</t>
  </si>
  <si>
    <t>4734 - DPS JUST ASST</t>
  </si>
  <si>
    <t>4735 - DMV FIELD SVC</t>
  </si>
  <si>
    <t>4736 - JUSTICE GRT</t>
  </si>
  <si>
    <t>4737 - REENTRY PROG</t>
  </si>
  <si>
    <t>4738 - DIGNITARY PROT</t>
  </si>
  <si>
    <t>4739 - FORFEITURES</t>
  </si>
  <si>
    <t>4740 - COMPL ENF</t>
  </si>
  <si>
    <t>4741 - CENTRAL SVC</t>
  </si>
  <si>
    <t>4742 - MGMT SVC</t>
  </si>
  <si>
    <t>4743 - SPEC PLATES</t>
  </si>
  <si>
    <t>4744 - DMV DIRECTOR</t>
  </si>
  <si>
    <t>4745 - ADM SVC</t>
  </si>
  <si>
    <t>4746 - DMV REAL ID</t>
  </si>
  <si>
    <t>4747 - SALVAGE TITLES</t>
  </si>
  <si>
    <t>4748 - DMV ADMN OHV TTLNG</t>
  </si>
  <si>
    <t>4749 - OHV TLNG</t>
  </si>
  <si>
    <t>4767 - CAREER ENH</t>
  </si>
  <si>
    <t>4770 - EMPLOY SECUR</t>
  </si>
  <si>
    <t>4821 - PUB EMPL RETIRE</t>
  </si>
  <si>
    <t>4862 - ENERGY ASST</t>
  </si>
  <si>
    <t>4864 - DHR COMM</t>
  </si>
  <si>
    <t>4865 - DOE WEATHER</t>
  </si>
  <si>
    <t>4867 - SMALL BUS</t>
  </si>
  <si>
    <t>4868 - ENERGY CONS</t>
  </si>
  <si>
    <t>4869 - RENEW ENERGY</t>
  </si>
  <si>
    <t>4875 - ENERGY EFFI AUTH</t>
  </si>
  <si>
    <t>4881 - HWY FUND</t>
  </si>
  <si>
    <t>4883 - GF SALARY</t>
  </si>
  <si>
    <t>4888 - ST CLAIMS</t>
  </si>
  <si>
    <t>4889 - EMERG</t>
  </si>
  <si>
    <t>4892 - STATUT CONT</t>
  </si>
  <si>
    <t>4895 - CRIME VICTIM</t>
  </si>
  <si>
    <t>4980 - JR LIVESTOCK</t>
  </si>
  <si>
    <t>5010 - ELIG ORIENT OFC S</t>
  </si>
  <si>
    <t>5030 - COMSTOCK</t>
  </si>
  <si>
    <t>5032 - COMSTOCK GIFT</t>
  </si>
  <si>
    <t>5033 - MUSEUMS TRUST</t>
  </si>
  <si>
    <t>5034 - MUSEUM ADM</t>
  </si>
  <si>
    <t>5035 - NV HIST SOC</t>
  </si>
  <si>
    <t>5036 - ST MUSEUM</t>
  </si>
  <si>
    <t>5037 - RAILROAD MSM</t>
  </si>
  <si>
    <t>5038 - LOST CITY MSM</t>
  </si>
  <si>
    <t>5039 - LV MUSEUM</t>
  </si>
  <si>
    <t>OTHER</t>
  </si>
  <si>
    <t>Carry Forward</t>
  </si>
  <si>
    <t>Subtotal Central Service Agencies</t>
  </si>
  <si>
    <t>Subtotal Recieving Agencies</t>
  </si>
  <si>
    <t xml:space="preserve">1340 - ADM BUDGET AND PLANNING </t>
  </si>
  <si>
    <t>EXHIBIT A</t>
  </si>
  <si>
    <t>1342 - ADM INTERNAL AUDIT (2014 Correction)*</t>
  </si>
  <si>
    <t>2014 Actual Allocation (legacy method)</t>
  </si>
  <si>
    <t>2014 Actual Allocation (new method)</t>
  </si>
  <si>
    <t>Fixed Allocation for FY 2016</t>
  </si>
  <si>
    <t>2012 Actual Allocation (per approved SWCAP)</t>
  </si>
  <si>
    <t>* Correction associated with 2014 SWCAP. Internal Audit hours were recorded to incorrect department. This correction includes the fixed and carry-forward associated with that adjustment. The carry-forward calculation for the FY 2016 fixed costs incorporates the adjustment so that the 2016 carryforward is the actual 2014 approved costs net of this correction (see Exhibit B).</t>
  </si>
  <si>
    <t>Budget Account</t>
  </si>
  <si>
    <t>2012 Actual Amount</t>
  </si>
  <si>
    <t>Department</t>
  </si>
  <si>
    <t>Controller</t>
  </si>
  <si>
    <t>2891 - ST LIBRARY</t>
  </si>
  <si>
    <t>3816 - FIRE MARSHALL</t>
  </si>
  <si>
    <t>4173 - ST LANDS</t>
  </si>
  <si>
    <t>1340 Adm Bud Planning</t>
  </si>
  <si>
    <t>Treasurer</t>
  </si>
  <si>
    <t>Internal Audit</t>
  </si>
  <si>
    <t>Legislative Audit</t>
  </si>
  <si>
    <t>DCA Admin</t>
  </si>
  <si>
    <t>State Archives</t>
  </si>
  <si>
    <t>Law Library</t>
  </si>
  <si>
    <t>DHHS Admin</t>
  </si>
  <si>
    <t>Bldg Depr Addtl</t>
  </si>
  <si>
    <t>Bldg Depr</t>
  </si>
  <si>
    <t>Sum of 2012 Actual Amount</t>
  </si>
  <si>
    <t>Column Labels</t>
  </si>
  <si>
    <t>Grand Total</t>
  </si>
  <si>
    <t>Row Labels</t>
  </si>
  <si>
    <t>1000</t>
  </si>
  <si>
    <t>1002</t>
  </si>
  <si>
    <t>1003</t>
  </si>
  <si>
    <t>1005</t>
  </si>
  <si>
    <t>1007</t>
  </si>
  <si>
    <t>1009</t>
  </si>
  <si>
    <t>1013</t>
  </si>
  <si>
    <t>1015</t>
  </si>
  <si>
    <t>1017</t>
  </si>
  <si>
    <t>1020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</si>
  <si>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</si>
  <si>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</si>
  <si>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</si>
  <si>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</si>
  <si>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</si>
  <si>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</si>
  <si>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</si>
  <si>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</si>
  <si>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</si>
  <si>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</si>
  <si>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</si>
  <si>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</si>
  <si>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</si>
  <si>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</si>
  <si>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</si>
  <si>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</si>
  <si>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1050</t>
  </si>
  <si>
    <t>1052</t>
  </si>
  <si>
    <t>1053</t>
  </si>
  <si>
    <t>1054</t>
  </si>
  <si>
    <t>1055</t>
  </si>
  <si>
    <t>1056</t>
  </si>
  <si>
    <t>1057</t>
  </si>
  <si>
    <t>1058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</si>
  <si>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</si>
  <si>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</si>
  <si>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</si>
  <si>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</si>
  <si>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</si>
  <si>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</si>
  <si>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</si>
  <si>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</si>
  <si>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</si>
  <si>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</si>
  <si>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</si>
  <si>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</si>
  <si>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</si>
  <si>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</si>
  <si>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</si>
  <si>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</si>
  <si>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1140</t>
  </si>
  <si>
    <t>1301</t>
  </si>
  <si>
    <t>1302</t>
  </si>
  <si>
    <t>1320</t>
  </si>
  <si>
    <t>1325</t>
  </si>
  <si>
    <t>1330</t>
  </si>
  <si>
    <t>1331</t>
  </si>
  <si>
    <t>1335</t>
  </si>
  <si>
    <t>1336</t>
  </si>
  <si>
    <t>1338</t>
  </si>
  <si>
    <t>1340</t>
  </si>
  <si>
    <t>1343</t>
  </si>
  <si>
    <t>1344</t>
  </si>
  <si>
    <t>1345</t>
  </si>
  <si>
    <t>1346</t>
  </si>
  <si>
    <t>1348</t>
  </si>
  <si>
    <t>1349</t>
  </si>
  <si>
    <t>1350</t>
  </si>
  <si>
    <t>1351</t>
  </si>
  <si>
    <t>1352</t>
  </si>
  <si>
    <t>1353</t>
  </si>
  <si>
    <t>1354</t>
  </si>
  <si>
    <t>1358</t>
  </si>
  <si>
    <t>1362</t>
  </si>
  <si>
    <t>1363</t>
  </si>
  <si>
    <t>1365</t>
  </si>
  <si>
    <t>1366</t>
  </si>
  <si>
    <t>1370</t>
  </si>
  <si>
    <t>1371</t>
  </si>
  <si>
    <t>1373</t>
  </si>
  <si>
    <t>1374</t>
  </si>
  <si>
    <t>1383</t>
  </si>
  <si>
    <t>1385</t>
  </si>
  <si>
    <t>1386</t>
  </si>
  <si>
    <t>1387</t>
  </si>
  <si>
    <t>1388</t>
  </si>
  <si>
    <t>1389</t>
  </si>
  <si>
    <t>1400</t>
  </si>
  <si>
    <t>1483</t>
  </si>
  <si>
    <t>1484</t>
  </si>
  <si>
    <t>1486</t>
  </si>
  <si>
    <t>1487</t>
  </si>
  <si>
    <t>1490</t>
  </si>
  <si>
    <t>1491</t>
  </si>
  <si>
    <t>1492</t>
  </si>
  <si>
    <t>1494</t>
  </si>
  <si>
    <t>1497</t>
  </si>
  <si>
    <t>1499</t>
  </si>
  <si>
    <t>1521</t>
  </si>
  <si>
    <t>1522</t>
  </si>
  <si>
    <t>1525</t>
  </si>
  <si>
    <t>1526</t>
  </si>
  <si>
    <t>1527</t>
  </si>
  <si>
    <t>1528</t>
  </si>
  <si>
    <t>1529</t>
  </si>
  <si>
    <t>1530</t>
  </si>
  <si>
    <t>1539</t>
  </si>
  <si>
    <t>1558</t>
  </si>
  <si>
    <t>1560</t>
  </si>
  <si>
    <t>1562</t>
  </si>
  <si>
    <t>1569</t>
  </si>
  <si>
    <t>2361</t>
  </si>
  <si>
    <t>2363</t>
  </si>
  <si>
    <t>2366</t>
  </si>
  <si>
    <t>2560</t>
  </si>
  <si>
    <t>2561</t>
  </si>
  <si>
    <t>2562</t>
  </si>
  <si>
    <t>2563</t>
  </si>
  <si>
    <t>2564</t>
  </si>
  <si>
    <t>2580</t>
  </si>
  <si>
    <t>2581</t>
  </si>
  <si>
    <t>2600</t>
  </si>
  <si>
    <t>2605</t>
  </si>
  <si>
    <t>2606</t>
  </si>
  <si>
    <t>2610</t>
  </si>
  <si>
    <t>2611</t>
  </si>
  <si>
    <t>2614</t>
  </si>
  <si>
    <t>2615</t>
  </si>
  <si>
    <t>2616</t>
  </si>
  <si>
    <t>2617</t>
  </si>
  <si>
    <t>2626</t>
  </si>
  <si>
    <t>2630</t>
  </si>
  <si>
    <t>2631</t>
  </si>
  <si>
    <t>2632</t>
  </si>
  <si>
    <t>2633</t>
  </si>
  <si>
    <t>2634</t>
  </si>
  <si>
    <t>2666</t>
  </si>
  <si>
    <t>2667</t>
  </si>
  <si>
    <t>2673</t>
  </si>
  <si>
    <t>2676</t>
  </si>
  <si>
    <t>2678</t>
  </si>
  <si>
    <t>2679</t>
  </si>
  <si>
    <t>2680</t>
  </si>
  <si>
    <t>2691</t>
  </si>
  <si>
    <t>2697</t>
  </si>
  <si>
    <t>2699</t>
  </si>
  <si>
    <t>2700</t>
  </si>
  <si>
    <t>2701</t>
  </si>
  <si>
    <t>2702</t>
  </si>
  <si>
    <t>2705</t>
  </si>
  <si>
    <t>2706</t>
  </si>
  <si>
    <t>2709</t>
  </si>
  <si>
    <t>2710</t>
  </si>
  <si>
    <t>2711</t>
  </si>
  <si>
    <t>2712</t>
  </si>
  <si>
    <t>2713</t>
  </si>
  <si>
    <t>2715</t>
  </si>
  <si>
    <t>2719</t>
  </si>
  <si>
    <t>2720</t>
  </si>
  <si>
    <t>2870</t>
  </si>
  <si>
    <t>2887</t>
  </si>
  <si>
    <t>2890</t>
  </si>
  <si>
    <t>2891</t>
  </si>
  <si>
    <t>2893</t>
  </si>
  <si>
    <t>2894</t>
  </si>
  <si>
    <t>2895</t>
  </si>
  <si>
    <t>2896</t>
  </si>
  <si>
    <t>2940</t>
  </si>
  <si>
    <t>2941</t>
  </si>
  <si>
    <t>2942</t>
  </si>
  <si>
    <t>2943</t>
  </si>
  <si>
    <t>2944</t>
  </si>
  <si>
    <t>2978</t>
  </si>
  <si>
    <t>2979</t>
  </si>
  <si>
    <t>2986</t>
  </si>
  <si>
    <t>2995</t>
  </si>
  <si>
    <t>3006</t>
  </si>
  <si>
    <t>3007</t>
  </si>
  <si>
    <t>3101</t>
  </si>
  <si>
    <t>3140</t>
  </si>
  <si>
    <t>3142</t>
  </si>
  <si>
    <t>3143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</si>
  <si>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</si>
  <si>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</si>
  <si>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</si>
  <si>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</si>
  <si>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</si>
  <si>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</si>
  <si>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</si>
  <si>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</si>
  <si>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</si>
  <si>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</si>
  <si>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</si>
  <si>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</si>
  <si>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</si>
  <si>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</si>
  <si>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3161</t>
  </si>
  <si>
    <t>3162</t>
  </si>
  <si>
    <t>3163</t>
  </si>
  <si>
    <t>3164</t>
  </si>
  <si>
    <t>3166</t>
  </si>
  <si>
    <t>3167</t>
  </si>
  <si>
    <t>3168</t>
  </si>
  <si>
    <t>3170</t>
  </si>
  <si>
    <t>3171</t>
  </si>
  <si>
    <t>3172</t>
  </si>
  <si>
    <t>3173</t>
  </si>
  <si>
    <t>3174</t>
  </si>
  <si>
    <t>3175</t>
  </si>
  <si>
    <t>3178</t>
  </si>
  <si>
    <t>3179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</si>
  <si>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</si>
  <si>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</si>
  <si>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</si>
  <si>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</si>
  <si>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</si>
  <si>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</si>
  <si>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</si>
  <si>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</si>
  <si>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</si>
  <si>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</si>
  <si>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</si>
  <si>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</si>
  <si>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</si>
  <si>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</si>
  <si>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</si>
  <si>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3197</t>
  </si>
  <si>
    <t>3200</t>
  </si>
  <si>
    <t>3201</t>
  </si>
  <si>
    <t>3202</t>
  </si>
  <si>
    <t>3204</t>
  </si>
  <si>
    <t>3208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</si>
  <si>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</si>
  <si>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</si>
  <si>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</si>
  <si>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</si>
  <si>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</si>
  <si>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</si>
  <si>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</si>
  <si>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</si>
  <si>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</si>
  <si>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</si>
  <si>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</si>
  <si>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</si>
  <si>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</si>
  <si>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</si>
  <si>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</si>
  <si>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</si>
  <si>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3228</t>
  </si>
  <si>
    <t>3229</t>
  </si>
  <si>
    <t>3230</t>
  </si>
  <si>
    <t>3232</t>
  </si>
  <si>
    <t>3233</t>
  </si>
  <si>
    <t>3235</t>
  </si>
  <si>
    <t>3238</t>
  </si>
  <si>
    <t>3242</t>
  </si>
  <si>
    <t>3243</t>
  </si>
  <si>
    <t>3244</t>
  </si>
  <si>
    <t>3247</t>
  </si>
  <si>
    <t>3250</t>
  </si>
  <si>
    <t>3251</t>
  </si>
  <si>
    <t>3252</t>
  </si>
  <si>
    <t>3253</t>
  </si>
  <si>
    <t>3254</t>
  </si>
  <si>
    <t>3255</t>
  </si>
  <si>
    <t>3256</t>
  </si>
  <si>
    <t>3258</t>
  </si>
  <si>
    <t>3259</t>
  </si>
  <si>
    <t>3261</t>
  </si>
  <si>
    <t>3263</t>
  </si>
  <si>
    <t>3265</t>
  </si>
  <si>
    <t>3266</t>
  </si>
  <si>
    <t>3267</t>
  </si>
  <si>
    <t>3268</t>
  </si>
  <si>
    <t>3269</t>
  </si>
  <si>
    <t>3272</t>
  </si>
  <si>
    <t>3273</t>
  </si>
  <si>
    <t>3274</t>
  </si>
  <si>
    <t>3276</t>
  </si>
  <si>
    <t>3277</t>
  </si>
  <si>
    <t>3278</t>
  </si>
  <si>
    <t>3279</t>
  </si>
  <si>
    <t>3280</t>
  </si>
  <si>
    <t>3281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</si>
  <si>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</si>
  <si>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</si>
  <si>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</si>
  <si>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</si>
  <si>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</si>
  <si>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</si>
  <si>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</si>
  <si>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</si>
  <si>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</si>
  <si>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</si>
  <si>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</si>
  <si>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3295</t>
  </si>
  <si>
    <t>3296</t>
  </si>
  <si>
    <t>3297</t>
  </si>
  <si>
    <t>3299</t>
  </si>
  <si>
    <t>3645</t>
  </si>
  <si>
    <t>3646</t>
  </si>
  <si>
    <t>3648</t>
  </si>
  <si>
    <t>3650</t>
  </si>
  <si>
    <t>3652</t>
  </si>
  <si>
    <t>3653</t>
  </si>
  <si>
    <t>3654</t>
  </si>
  <si>
    <t>3655</t>
  </si>
  <si>
    <t>3672</t>
  </si>
  <si>
    <t>3673</t>
  </si>
  <si>
    <t>3706</t>
  </si>
  <si>
    <t>3708</t>
  </si>
  <si>
    <t>3710</t>
  </si>
  <si>
    <t>3715</t>
  </si>
  <si>
    <t>3716</t>
  </si>
  <si>
    <t>3717</t>
  </si>
  <si>
    <t>3718</t>
  </si>
  <si>
    <t>3719</t>
  </si>
  <si>
    <t>3722</t>
  </si>
  <si>
    <t>3723</t>
  </si>
  <si>
    <t>3724</t>
  </si>
  <si>
    <t>3725</t>
  </si>
  <si>
    <t>3727</t>
  </si>
  <si>
    <t>3728</t>
  </si>
  <si>
    <t>3738</t>
  </si>
  <si>
    <t>3739</t>
  </si>
  <si>
    <t>3740</t>
  </si>
  <si>
    <t>3741</t>
  </si>
  <si>
    <t>3743</t>
  </si>
  <si>
    <t>3744</t>
  </si>
  <si>
    <t>3745</t>
  </si>
  <si>
    <t>3747</t>
  </si>
  <si>
    <t>3748</t>
  </si>
  <si>
    <t>3749</t>
  </si>
  <si>
    <t>3750</t>
  </si>
  <si>
    <t>3751</t>
  </si>
  <si>
    <t>3752</t>
  </si>
  <si>
    <t>3754</t>
  </si>
  <si>
    <t>3759</t>
  </si>
  <si>
    <t>3760</t>
  </si>
  <si>
    <t>3761</t>
  </si>
  <si>
    <t>3762</t>
  </si>
  <si>
    <t>3763</t>
  </si>
  <si>
    <t>3774</t>
  </si>
  <si>
    <t>3775</t>
  </si>
  <si>
    <t>3791</t>
  </si>
  <si>
    <t>3800</t>
  </si>
  <si>
    <t>3802</t>
  </si>
  <si>
    <t>3803</t>
  </si>
  <si>
    <t>3804</t>
  </si>
  <si>
    <t>3805</t>
  </si>
  <si>
    <t>3807</t>
  </si>
  <si>
    <t>3811</t>
  </si>
  <si>
    <t>3813</t>
  </si>
  <si>
    <t>3814</t>
  </si>
  <si>
    <t>3815</t>
  </si>
  <si>
    <t>3816</t>
  </si>
  <si>
    <t>3819</t>
  </si>
  <si>
    <t>3820</t>
  </si>
  <si>
    <t>3823</t>
  </si>
  <si>
    <t>3824</t>
  </si>
  <si>
    <t>3826</t>
  </si>
  <si>
    <t>3827</t>
  </si>
  <si>
    <t>3828</t>
  </si>
  <si>
    <t>3833</t>
  </si>
  <si>
    <t>3835</t>
  </si>
  <si>
    <t>3838</t>
  </si>
  <si>
    <t>3839</t>
  </si>
  <si>
    <t>3841</t>
  </si>
  <si>
    <t>3842</t>
  </si>
  <si>
    <t>3843</t>
  </si>
  <si>
    <t>3847</t>
  </si>
  <si>
    <t>3882</t>
  </si>
  <si>
    <t>3900</t>
  </si>
  <si>
    <t>3910</t>
  </si>
  <si>
    <t>3920</t>
  </si>
  <si>
    <t>3921</t>
  </si>
  <si>
    <t>3922</t>
  </si>
  <si>
    <t>3952</t>
  </si>
  <si>
    <t>4061</t>
  </si>
  <si>
    <t>4067</t>
  </si>
  <si>
    <t>4068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</si>
  <si>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</si>
  <si>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</si>
  <si>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</si>
  <si>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</si>
  <si>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</si>
  <si>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</si>
  <si>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</si>
  <si>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</si>
  <si>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</si>
  <si>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</si>
  <si>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</si>
  <si>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</si>
  <si>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4130</t>
  </si>
  <si>
    <t>4140</t>
  </si>
  <si>
    <t>4144</t>
  </si>
  <si>
    <t>4145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</si>
  <si>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</si>
  <si>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</si>
  <si>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</si>
  <si>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</si>
  <si>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</si>
  <si>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</si>
  <si>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</si>
  <si>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</si>
  <si>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</si>
  <si>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</si>
  <si>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</si>
  <si>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</si>
  <si>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4162</t>
  </si>
  <si>
    <t>4163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</si>
  <si>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</si>
  <si>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</si>
  <si>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</si>
  <si>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</si>
  <si>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</si>
  <si>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</si>
  <si>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</si>
  <si>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</si>
  <si>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</si>
  <si>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</si>
  <si>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</si>
  <si>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</si>
  <si>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</si>
  <si>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4191</t>
  </si>
  <si>
    <t>4195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</si>
  <si>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</si>
  <si>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</si>
  <si>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</si>
  <si>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</si>
  <si>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</si>
  <si>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</si>
  <si>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</si>
  <si>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</si>
  <si>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</si>
  <si>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4208</t>
  </si>
  <si>
    <t>4211</t>
  </si>
  <si>
    <t>4212</t>
  </si>
  <si>
    <t>4216</t>
  </si>
  <si>
    <t>4218</t>
  </si>
  <si>
    <t>4219</t>
  </si>
  <si>
    <t>4220</t>
  </si>
  <si>
    <t>4222</t>
  </si>
  <si>
    <t>4227</t>
  </si>
  <si>
    <t>4228</t>
  </si>
  <si>
    <t>4229</t>
  </si>
  <si>
    <t>4230</t>
  </si>
  <si>
    <t>4231</t>
  </si>
  <si>
    <t>4235</t>
  </si>
  <si>
    <t>4237</t>
  </si>
  <si>
    <t>4238</t>
  </si>
  <si>
    <t>4239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</si>
  <si>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</si>
  <si>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</si>
  <si>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</si>
  <si>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</si>
  <si>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</si>
  <si>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</si>
  <si>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</si>
  <si>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</si>
  <si>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</si>
  <si>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</si>
  <si>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</si>
  <si>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</si>
  <si>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</si>
  <si>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</si>
  <si>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</si>
  <si>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</si>
  <si>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</si>
  <si>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</si>
  <si>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</si>
  <si>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</si>
  <si>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</si>
  <si>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</si>
  <si>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</si>
  <si>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</si>
  <si>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4266</t>
  </si>
  <si>
    <t>4267</t>
  </si>
  <si>
    <t>4268</t>
  </si>
  <si>
    <t>4451</t>
  </si>
  <si>
    <t>4452</t>
  </si>
  <si>
    <t>4462</t>
  </si>
  <si>
    <t>4463</t>
  </si>
  <si>
    <t>4464</t>
  </si>
  <si>
    <t>4465</t>
  </si>
  <si>
    <t>4466</t>
  </si>
  <si>
    <t>4467</t>
  </si>
  <si>
    <t>4470</t>
  </si>
  <si>
    <t>4490</t>
  </si>
  <si>
    <t>4491</t>
  </si>
  <si>
    <t>4537</t>
  </si>
  <si>
    <t>4538</t>
  </si>
  <si>
    <t>4539</t>
  </si>
  <si>
    <t>4540</t>
  </si>
  <si>
    <t>4541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</si>
  <si>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</si>
  <si>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</si>
  <si>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</si>
  <si>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</si>
  <si>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</si>
  <si>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</si>
  <si>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</si>
  <si>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</si>
  <si>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</si>
  <si>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</si>
  <si>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4600</t>
  </si>
  <si>
    <t>4604</t>
  </si>
  <si>
    <t>4605</t>
  </si>
  <si>
    <t>4660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</si>
  <si>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</si>
  <si>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</si>
  <si>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</si>
  <si>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</si>
  <si>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</si>
  <si>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</si>
  <si>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</si>
  <si>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</si>
  <si>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</si>
  <si>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</si>
  <si>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4691</t>
  </si>
  <si>
    <t>4701</t>
  </si>
  <si>
    <t>4703</t>
  </si>
  <si>
    <t>4705</t>
  </si>
  <si>
    <t>4706</t>
  </si>
  <si>
    <t>4707</t>
  </si>
  <si>
    <t>4708</t>
  </si>
  <si>
    <t>4709</t>
  </si>
  <si>
    <t>4710</t>
  </si>
  <si>
    <t>4711</t>
  </si>
  <si>
    <t>4713</t>
  </si>
  <si>
    <t>4714</t>
  </si>
  <si>
    <t>4715</t>
  </si>
  <si>
    <t>4717</t>
  </si>
  <si>
    <t>4721</t>
  </si>
  <si>
    <t>4722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</si>
  <si>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</si>
  <si>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</si>
  <si>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</si>
  <si>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</si>
  <si>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</si>
  <si>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</si>
  <si>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</si>
  <si>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</si>
  <si>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</si>
  <si>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</si>
  <si>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</si>
  <si>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</si>
  <si>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</si>
  <si>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</si>
  <si>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</si>
  <si>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</si>
  <si>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</si>
  <si>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</si>
  <si>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</si>
  <si>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</si>
  <si>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</si>
  <si>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4749</t>
  </si>
  <si>
    <t>4767</t>
  </si>
  <si>
    <t>4770</t>
  </si>
  <si>
    <t>4821</t>
  </si>
  <si>
    <t>4862</t>
  </si>
  <si>
    <t>4864</t>
  </si>
  <si>
    <t>4865</t>
  </si>
  <si>
    <t>4867</t>
  </si>
  <si>
    <t>4868</t>
  </si>
  <si>
    <t>4869</t>
  </si>
  <si>
    <t>4875</t>
  </si>
  <si>
    <t>4881</t>
  </si>
  <si>
    <t>4883</t>
  </si>
  <si>
    <t>4888</t>
  </si>
  <si>
    <t>4889</t>
  </si>
  <si>
    <t>4892</t>
  </si>
  <si>
    <t>4895</t>
  </si>
  <si>
    <t>4980</t>
  </si>
  <si>
    <t>5010</t>
  </si>
  <si>
    <t>5030</t>
  </si>
  <si>
    <t>5032</t>
  </si>
  <si>
    <t>5033</t>
  </si>
  <si>
    <t>5034</t>
  </si>
  <si>
    <t>5035</t>
  </si>
  <si>
    <t>5036</t>
  </si>
  <si>
    <t>5037</t>
  </si>
  <si>
    <t>5038</t>
  </si>
  <si>
    <t>5039</t>
  </si>
  <si>
    <t>1099</t>
  </si>
  <si>
    <t>1405</t>
  </si>
  <si>
    <t>1533</t>
  </si>
  <si>
    <t>1540</t>
  </si>
  <si>
    <t>1553</t>
  </si>
  <si>
    <t>2612</t>
  </si>
  <si>
    <t>2708</t>
  </si>
  <si>
    <t>2980</t>
  </si>
  <si>
    <t>3010</t>
  </si>
  <si>
    <t>3196</t>
  </si>
  <si>
    <t>3260</t>
  </si>
  <si>
    <t>3651</t>
  </si>
  <si>
    <t>4178</t>
  </si>
  <si>
    <t>4194</t>
  </si>
  <si>
    <t>4678</t>
  </si>
  <si>
    <t>4702</t>
  </si>
  <si>
    <t>4712</t>
  </si>
  <si>
    <t>4748</t>
  </si>
  <si>
    <t>1001</t>
  </si>
  <si>
    <t>3675</t>
  </si>
  <si>
    <t>4461</t>
  </si>
  <si>
    <t>Changes from prior version</t>
  </si>
  <si>
    <t>2012 Actual Allocation Adjustment (for Internal Audit Correction)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</si>
</sst>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8"/>
      <name val="Microsoft Sans Serif"/>
    </font>
    <font>
      <b/>
      <sz val="8"/>
      <name val="Microsoft Sans Serif"/>
    </font>
    <font>
      <b/>
      <sz val="8"/>
      <name val="Microsoft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Microsoft Sans Serif"/>
      <family val="2"/>
    </font>
    <font>
      <sz val="11"/>
      <name val="Calibri"/>
    </font>
    <font>
      <sz val="10"/>
      <color theme="1"/>
      <name val="Arial"/>
      <family val="2"/>
    </font>
    <font>
      <b/>
      <sz val="8"/>
      <color theme="1"/>
      <name val="Microsoft Sans Serif"/>
      <family val="2"/>
    </font>
    <font>
      <sz val="8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31">
    <xf numFmtId="0" fontId="0" fillId="0" borderId="0" xfId="0"/>
    <xf numFmtId="41" fontId="2" fillId="0" borderId="0" xfId="0" applyNumberFormat="1" applyFont="1"/>
    <xf numFmtId="41" fontId="2" fillId="0" borderId="1" xfId="0" applyNumberFormat="1" applyFont="1" applyBorder="1"/>
    <xf numFmtId="41" fontId="2" fillId="0" borderId="2" xfId="0" applyNumberFormat="1" applyFont="1" applyBorder="1"/>
    <xf numFmtId="41" fontId="3" fillId="0" borderId="2" xfId="0" applyNumberFormat="1" applyFont="1" applyBorder="1"/>
    <xf numFmtId="41" fontId="3" fillId="0" borderId="3" xfId="0" applyNumberFormat="1" applyFont="1" applyBorder="1" applyAlignment="1">
      <alignment horizontal="center" vertical="top" wrapText="1"/>
    </xf>
    <xf numFmtId="41" fontId="3" fillId="0" borderId="3" xfId="0" applyNumberFormat="1" applyFont="1" applyBorder="1" applyAlignment="1">
      <alignment horizontal="left" vertical="top" wrapText="1"/>
    </xf>
    <xf numFmtId="41" fontId="3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41" fontId="4" fillId="0" borderId="3" xfId="0" applyNumberFormat="1" applyFont="1" applyBorder="1" applyAlignment="1">
      <alignment horizontal="center" vertical="top" wrapText="1"/>
    </xf>
    <xf numFmtId="41" fontId="2" fillId="0" borderId="3" xfId="0" applyNumberFormat="1" applyFont="1" applyBorder="1"/>
    <xf numFmtId="41" fontId="3" fillId="0" borderId="3" xfId="0" applyNumberFormat="1" applyFont="1" applyFill="1" applyBorder="1" applyAlignment="1">
      <alignment horizontal="center" vertical="top" wrapText="1"/>
    </xf>
    <xf numFmtId="41" fontId="4" fillId="0" borderId="0" xfId="0" applyNumberFormat="1" applyFont="1" applyAlignment="1">
      <alignment horizontal="centerContinuous"/>
    </xf>
    <xf numFmtId="41" fontId="4" fillId="0" borderId="3" xfId="0" applyNumberFormat="1" applyFont="1" applyFill="1" applyBorder="1" applyAlignment="1">
      <alignment horizontal="center" vertical="top" wrapText="1"/>
    </xf>
    <xf numFmtId="41" fontId="11" fillId="0" borderId="0" xfId="2" applyNumberFormat="1" applyFont="1" applyFill="1"/>
    <xf numFmtId="41" fontId="11" fillId="0" borderId="0" xfId="3" applyNumberFormat="1" applyFont="1" applyFill="1"/>
    <xf numFmtId="165" fontId="2" fillId="0" borderId="0" xfId="0" applyNumberFormat="1" applyFont="1"/>
    <xf numFmtId="41" fontId="2" fillId="0" borderId="0" xfId="0" applyNumberFormat="1" applyFont="1" applyFill="1"/>
    <xf numFmtId="164" fontId="11" fillId="0" borderId="0" xfId="1" applyNumberFormat="1" applyFont="1" applyFill="1"/>
    <xf numFmtId="41" fontId="10" fillId="0" borderId="3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horizontal="center" wrapText="1"/>
    </xf>
    <xf numFmtId="41" fontId="10" fillId="0" borderId="0" xfId="2" applyNumberFormat="1" applyFont="1" applyFill="1" applyAlignment="1">
      <alignment horizontal="center" vertical="top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41" fontId="2" fillId="0" borderId="0" xfId="0" applyNumberFormat="1" applyFont="1" applyFill="1" applyAlignment="1">
      <alignment horizontal="centerContinuous"/>
    </xf>
    <xf numFmtId="41" fontId="3" fillId="0" borderId="3" xfId="0" applyNumberFormat="1" applyFont="1" applyFill="1" applyBorder="1" applyAlignment="1">
      <alignment horizontal="left" vertical="top" wrapText="1"/>
    </xf>
    <xf numFmtId="41" fontId="3" fillId="0" borderId="2" xfId="0" applyNumberFormat="1" applyFont="1" applyFill="1" applyBorder="1"/>
    <xf numFmtId="41" fontId="2" fillId="0" borderId="1" xfId="0" applyNumberFormat="1" applyFont="1" applyFill="1" applyBorder="1"/>
    <xf numFmtId="41" fontId="2" fillId="0" borderId="0" xfId="0" quotePrefix="1" applyNumberFormat="1" applyFont="1"/>
    <xf numFmtId="0" fontId="7" fillId="0" borderId="0" xfId="0" applyNumberFormat="1" applyFont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2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t Schlyer" refreshedDate="42094.459062268521" createdVersion="5" refreshedVersion="5" minRefreshableVersion="3" recordCount="3080">
  <cacheSource type="worksheet">
    <worksheetSource ref="A2:D3082" sheet="Raw Data - Approved 2014 SWCAP"/>
  </cacheSource>
  <cacheFields count="4">
    <cacheField name="CAP Code" numFmtId="41">
      <sharedItems containsSemiMixedTypes="0" containsString="0" containsNumber="1" containsInteger="1" minValue="12" maxValue="596"/>
    </cacheField>
    <cacheField name="Budget Account" numFmtId="41">
      <sharedItems count="585">
        <s v="1000 - GOVERNOR"/>
        <s v="1003 - CONSUMER HEALTH"/>
        <s v="1007 - FISCAL STABIL"/>
        <s v="1343 - ETHICS"/>
        <s v="4539 - PETRO OVER"/>
        <s v="4868 - ENERGY CONS"/>
        <s v="4875 - ENERGY EFFI AUTH"/>
        <s v="1005 - NUCLEAR"/>
        <s v="1020 - LT GOVERNOR"/>
        <s v="1002 - EXTRADITION CRD"/>
        <s v="1030 - OAG PRIMARY"/>
        <s v="1031 - SPECIAL"/>
        <s v="1032 - PI LICENSE"/>
        <s v="1033 - WC FRAUD"/>
        <s v="1035 - RACKETEERING"/>
        <s v="1036 - CRIME PREVENT"/>
        <s v="1037 - MEDICAID FRAUD"/>
        <s v="1038 - CONSUMER ADV"/>
        <s v="1039 - UNFAIR TRADE"/>
        <s v="1040 - VIOL WOMEN"/>
        <s v="1041 - PROS ATT"/>
        <s v="1042 - VIC DOM VIOL"/>
        <s v="1045 - HR NATL SETTLE ADMIN"/>
        <s v="1348 - TORT CLAIM"/>
        <s v="1050 - SECR OF STATE"/>
        <s v="1056 - SOS ADVISORY"/>
        <s v="1057 - NOTARY TRAINING"/>
        <s v="1058 - SOS BUS PORTAL"/>
        <s v="1082 - BOND INTEREST"/>
        <s v="1084 - ALLODIAL TRUST"/>
        <s v="1086 - MBB REV"/>
        <s v="1087 - MBB DEBT"/>
        <s v="1089 - SILICOSS PENS"/>
        <s v="1092 - COL SAVINGS"/>
        <s v="1093 - PROGRAM"/>
        <s v="1094 - ENDOWMENT"/>
        <s v="1095 - COLL SAVINGS"/>
        <s v="1081 - HIGHER ED TUITION"/>
        <s v="1083 - HIGHER ED TRUST"/>
        <s v="1085 - MILLENNUM"/>
        <s v="1088 - MIL SCH ADM"/>
        <s v="1090 - HEALTHY NEV"/>
        <s v="1091 - PUB HEALTH"/>
        <s v="3815 - UNCLAIM PROP"/>
        <s v="1140 - DEBT RECOVER"/>
        <s v="1363 - PERSONNEL"/>
        <s v="1400 - EEO INV &amp; MEDIATE"/>
        <s v="1009 - CONSTRUCT EDUC"/>
        <s v="1017 - DEFERRED COMP"/>
        <s v="1029 - WOMEN COMM"/>
        <s v="1302 - JUD COLG"/>
        <s v="1301 - SPEC APPROP"/>
        <s v="1344 - GRAFFITI REWARD"/>
        <s v="1345 - MERIT AWARD"/>
        <s v="1346 - MAIL ISF"/>
        <s v="1349 - BLDG &amp; GRDS"/>
        <s v="1351 - MAR LAKE WTR"/>
        <s v="1366 - MARLETTE LAKE"/>
        <s v="1358 - PURCHASING"/>
        <s v="1362 - COMM FOOD"/>
        <s v="1354 - MOTOR POOL"/>
        <s v="1352 - INS &amp; LOSS PREV"/>
        <s v="1371 - ADM SVCS"/>
        <s v="1325 - IT PROJECTS"/>
        <s v="1558 - SPWB GEN CIP"/>
        <s v="1560 - PUBLIC WORK"/>
        <s v="1562 - PW INSP"/>
        <s v="1569 - PW RETENT"/>
        <s v="1015 - HEARINGS &amp; APPEALS"/>
        <s v="1483 - COURT ADM"/>
        <s v="1484 - JUD PROG"/>
        <s v="1486 - UNIF SYS RCRDS"/>
        <s v="1487 - JUD EDUC"/>
        <s v="1490 - DIST JUDGES"/>
        <s v="1491 - JUD RETIRE"/>
        <s v="1492 - FORECLOSURE MED"/>
        <s v="1494 - SUPREME COURT"/>
        <s v="2887 - LAW LIB GIFT"/>
        <s v="1522 - TOURISM"/>
        <s v="1530 - NV MAG"/>
        <s v="1521 - ECON DEV SSBCI"/>
        <s v="1525 - ECON DEV"/>
        <s v="1526 - ECON DEV COMM"/>
        <s v="1527 - MOTION PICTURE"/>
        <s v="1528 - RURAL DEVEL"/>
        <s v="4867 - SMALL BUS"/>
        <s v="2361 - TAXATION"/>
        <s v="1335 - DISASTER RELIEF"/>
        <s v="2626 - NV LEG INTERIM"/>
        <s v="2630 - INTER FIN COMM"/>
        <s v="2631 - LEG COUNSEL"/>
        <s v="2632 - LCB DISBURSE"/>
        <s v="2633 - AUDIT CONTING"/>
        <s v="2634 - SO NV COMM"/>
        <s v="1330 - PRINTING"/>
        <s v="1331 - PRINTING EQUIP"/>
        <s v="1336 - EMERG ASSIST"/>
        <s v="1365 - DOIT APPL"/>
        <s v="1385 - DOIT COMPUTE"/>
        <s v="1373 - DOIT DIR"/>
        <s v="1386 - DOIT DATA"/>
        <s v="1387 - DOIT TELECOM"/>
        <s v="1388 - DOIT NETWORK"/>
        <s v="1389 - DOIT SECURITY"/>
        <s v="1529 - SCHOOL DIST CIP"/>
        <s v="1497 - JUD DISCIPLINE"/>
        <s v="3774 - POST"/>
        <s v="2560 - VETERANS SVCS"/>
        <s v="2561 - VET HOME"/>
        <s v="2562 - VET GIFTS"/>
        <s v="2563 - VET HOME"/>
        <s v="2564 - VET GIFT"/>
        <s v="2605 - DRUG ABUSE"/>
        <s v="2606 - STUDENT INC"/>
        <s v="2610 - DISTR SCH"/>
        <s v="2611 - SCH HLTH"/>
        <s v="2614 - EDUC TRUST"/>
        <s v="2615 - SCH REMED"/>
        <s v="2616 - LIC EDUC PERS"/>
        <s v="2617 - SUPPL SCH SUPT"/>
        <s v="2673 - STATE PROG"/>
        <s v="2676 - CAREER"/>
        <s v="2678 - GEAR UP"/>
        <s v="2679 - GEAR UP SCH"/>
        <s v="2680 - CONT EDUC"/>
        <s v="2697 - PROF TEST"/>
        <s v="2699 - OTHER PROG"/>
        <s v="2701 - EDUC GIFT"/>
        <s v="2702 - EDUC TECHN"/>
        <s v="2705 - PROF LIC"/>
        <s v="2706 - DISCR GRTS"/>
        <s v="2709 - REST DISC GRT"/>
        <s v="2710 - SCH IMPROVE"/>
        <s v="2711 - PUB SCH CHARTER"/>
        <s v="2712 - ESEA TITLE 1"/>
        <s v="2713 - ESEA II, V, VI"/>
        <s v="2715 - DISABILITIES"/>
        <s v="2719 - STAFFING"/>
        <s v="2720 - SUPPORT SVCS"/>
        <s v="2691 - NUTRUTION"/>
        <s v="1350 - LOST CITY MUSEUM"/>
        <s v="2870 - HIST SOC"/>
        <s v="2896 - CUL RESRCS"/>
        <s v="2940 - ST MUSEUM"/>
        <s v="2941 - MUSEUM ADMIN"/>
        <s v="2943 - LV MUSEUM"/>
        <s v="2944 - LV SPRINGS"/>
        <s v="4216 - RAILROAD MSM"/>
        <s v="5033 - MUSEUMS TRUST"/>
        <s v="5034 - MUSEUM ADM"/>
        <s v="5035 - NV HIST SOC"/>
        <s v="5036 - ST MUSEUM"/>
        <s v="5037 - RAILROAD MSM"/>
        <s v="5038 - LOST CITY MSM"/>
        <s v="5039 - LV MUSEUM"/>
        <s v="1055 - MICROGRAPHICS"/>
        <s v="2890 - LIB GIFT"/>
        <s v="2891 - ST LIBRARY"/>
        <s v="2893 - LIB LITERACY"/>
        <s v="2895 - LIB CLAN"/>
        <s v="2979 - ARTS COUNCIL"/>
        <s v="4205 - HIST ARCHIVE"/>
        <s v="4206 - LAKE TAHOE"/>
        <s v="5030 - COMSTOCK"/>
        <s v="5032 - COMSTOCK GIFT"/>
        <s v="2894 - HUMANITIES"/>
        <s v="2978 - ED DEP CHILD"/>
        <s v="2986 - UCCSN (UNIV)"/>
        <s v="3006 - COLL LIC PLATE"/>
        <s v="3007 - ANATOMICAL "/>
        <s v="3221 - LAB &amp; RESCH"/>
        <s v="2995 - WICHE"/>
        <s v="2366 - CONTROL SUBS"/>
        <s v="2666 - POST SEC ED"/>
        <s v="2667 - STUD INDEM"/>
        <s v="1499 - PUB DEFEND"/>
        <s v="2600 - INDIAN COMM"/>
        <s v="3150 - DHR PROGRAMS"/>
        <s v="3154 - GOV COUNC DD"/>
        <s v="3195 - GRTS MGMT"/>
        <s v="3200 - PROB GAMBLING"/>
        <s v="3201 - CHILD TRUST"/>
        <s v="3244 - INDIGENTS"/>
        <s v="3261 - HEALTHY NEV"/>
        <s v="3266 - DISABIL SVCS"/>
        <s v="3284 - DISABILITY GIFT"/>
        <s v="3286 - INDIAN COMM GIFT"/>
        <s v="2363 - SR PROP TAX"/>
        <s v="3140 - TOBACCO SETTLE"/>
        <s v="3146 - HOME BASED"/>
        <s v="3151 - AGING FED"/>
        <s v="3156 - SENIOR RX"/>
        <s v="3252 - HOMEMAKER"/>
        <s v="3256 - AGING GIFT"/>
        <s v="3155 - HIFA HOLD"/>
        <s v="3158 - HLTH CARE FINANC"/>
        <s v="3178 - CHECK UP"/>
        <s v="3243 - MEDICAID"/>
        <s v="3247 - HIFA MED"/>
        <s v="3101 - RADIOLOG HLTH"/>
        <s v="3152 - RADIOACTIVE "/>
        <s v="3153 - CANCER CONTR"/>
        <s v="3170 - HHS SAPTA"/>
        <s v="3190 - HLTH STATISTICS"/>
        <s v="3194 - CONSUMER PROTECT"/>
        <s v="3202 - SETTLEMENT"/>
        <s v="3204 - MINORITY HEALTH"/>
        <s v="3208 - EARLY INTERV"/>
        <s v="3210 - HEALTH GIFT"/>
        <s v="3213 - IMMUNIZATION"/>
        <s v="3214 - WIC FOOD"/>
        <s v="3215 - COMM DISEASES"/>
        <s v="3216 - HLTH FACIL"/>
        <s v="3217 - ADM PENALTY"/>
        <s v="3218 - PB HLTH PREP"/>
        <s v="3219 - HD BIOSTATS &amp; EPID"/>
        <s v="3220 - CHRONIC DIS"/>
        <s v="3222 - MATERNAL CHILD"/>
        <s v="3223 - ST HLTH ADM"/>
        <s v="3224 - COMM HLTH SVCS"/>
        <s v="3235 - EMERG MED"/>
        <s v="3255 - ALCOHOL TAX"/>
        <s v="3276 - IDEA PART C"/>
        <s v="4547 - MARIJUANA HLTH"/>
        <s v="3228 - WELFARE ADM"/>
        <s v="3230 - TANF"/>
        <s v="3232 - AGED &amp; BLIND"/>
        <s v="3233 - WF FIELD SVCS"/>
        <s v="3238 - CHILD SUPP ENF"/>
        <s v="3267 - CHLD CARE ASST"/>
        <s v="3290 - WELFARE GIFT"/>
        <s v="4862 - ENERGY ASST"/>
        <s v="3161 - SO ADULT MH SVCS"/>
        <s v="3162 - NO ADULT MH SVCS"/>
        <s v="3163 - RRC GIFT"/>
        <s v="3164 - MH INFO SYSTEM"/>
        <s v="3166 - FAM PRESERV"/>
        <s v="3167 - RURAL RETARD SVCS"/>
        <s v="3168 - MH DEV SERVICES"/>
        <s v="3172 - SNAMHS GIFT"/>
        <s v="3279 - DESERT REG CTR"/>
        <s v="3280 - SIERRA REG CTR"/>
        <s v="3287 - HOSP GIFT"/>
        <s v="3288 - NNMRS GIFT"/>
        <s v="3297 - DRC GIFT"/>
        <s v="3645 - OFFENDER FAC"/>
        <s v="3648 - RURAL CLINICS"/>
        <s v="4103 - PARKS FED"/>
        <s v="1383 - COM JUV JUST"/>
        <s v="3142 - CLARK CO INTEGR"/>
        <s v="3143 - UNITY/SACWIS"/>
        <s v="3145 - CYFD ADMIN"/>
        <s v="3147 - YTH ALTER PLACE"/>
        <s v="3148 - JUV CORR FAC"/>
        <s v="3149 - CHILD CARE"/>
        <s v="3179 - CALIENTE CTR"/>
        <s v="3181 - VICTIMS DOM VIOL"/>
        <s v="3229 - RURAL CHILD"/>
        <s v="3242 - CHILD WF TRUST"/>
        <s v="3250 - TRAN FROM FOSTER"/>
        <s v="3251 - CHILD DEATH"/>
        <s v="3259 - YTH TRNG CTR"/>
        <s v="3263 - YTH PAROLE"/>
        <s v="3277 - YTH TRAIN CTR"/>
        <s v="3278 - WRAPAROUND"/>
        <s v="3281 - NO CHILD SVCS"/>
        <s v="3283 - SUMMIT VIEW"/>
        <s v="3285 - CBS WASHOE"/>
        <s v="3292 - HENRY WOODS"/>
        <s v="3293 - NV CHILD GIFT"/>
        <s v="3295 - CYC GIFT"/>
        <s v="3296 - YTH TRAIN GIFT"/>
        <s v="3646 - SO CHILD SVCS"/>
        <s v="3650 - MILITARY"/>
        <s v="3652 - ADJ GEN CONSTR"/>
        <s v="3653 - NATL GUARD"/>
        <s v="3654 - PATRIOT RELIEF"/>
        <s v="3655 - MILITARY EMERG"/>
        <s v="3706 - PRISON MED"/>
        <s v="3708 - OFFENDER STORE"/>
        <s v="3710 - DOC ADMIN"/>
        <s v="3715 - SO CORR CNTR"/>
        <s v="3716 - WARM SPRING"/>
        <s v="3717 - NO CORR CNTR"/>
        <s v="3718 - STATE PRISON"/>
        <s v="3719 - PRISON INDUSTR"/>
        <s v="3722 - STEWARD CC"/>
        <s v="3723 - PIOCHET CC"/>
        <s v="3724 - NO RESTIT CTR"/>
        <s v="3725 - THREE LAKES CC"/>
        <s v="3727 - PRISON DAIRY"/>
        <s v="3728 - P I CAPITAL"/>
        <s v="3738 - SO DESERT CC"/>
        <s v="3739 - WELLS CC"/>
        <s v="3741 - HUMBOLT CC"/>
        <s v="3747 - ELY CC"/>
        <s v="3748 - JEAN CC"/>
        <s v="3749 - SILVER SPRINGS CC"/>
        <s v="3751 - ELY PRISON"/>
        <s v="3752 - CARLIN CC"/>
        <s v="3754 - TONOPAH CC"/>
        <s v="3759 - LOVELOCK CC"/>
        <s v="3760 - CG TRANS"/>
        <s v="3761 - WOMENS PRISON"/>
        <s v="3762 - HIGH DESERT PRISON"/>
        <s v="3763 - INMATE WELFARE"/>
        <s v="4219 - MINERALS"/>
        <s v="4220 - BOND RECLAM"/>
        <s v="4537 - GAS POLLUT"/>
        <s v="4538 - WEED ABATE"/>
        <s v="4540 - PLANT IND"/>
        <s v="4541 - GRADING"/>
        <s v="4545 - AGR REGIST"/>
        <s v="4546 - LIVESTOCK"/>
        <s v="4548 - USDA CCC"/>
        <s v="4549 - AGR LIC PLATES"/>
        <s v="4550 - VET MED"/>
        <s v="4551 - WEIGHTS"/>
        <s v="4552 - NOX WEEDS"/>
        <s v="4553 - JR AGR"/>
        <s v="4554 - AGR ADM"/>
        <s v="4600 - PRED ANIMAL"/>
        <s v="4980 - JR LIVESTOCK"/>
        <s v="3920 - REGULATORY FD"/>
        <s v="3921 - ADM FINES"/>
        <s v="4869 - RENEW ENERGY"/>
        <s v="4061 - GAMING CONTR"/>
        <s v="4067 - GAMING COMM"/>
        <s v="4068 - GCB FORFEIT"/>
        <s v="3672 - HOME DISASTER"/>
        <s v="3673 - EMERG MGMT"/>
        <s v="3740 - PAROLE"/>
        <s v="3743 - INVESTIGAT"/>
        <s v="3744 - NARCOTICS"/>
        <s v="3745 - PROB REST"/>
        <s v="3750 - PAROLEE LOAN"/>
        <s v="3775 - TRAINING"/>
        <s v="3791 - CIVIL AIR"/>
        <s v="3800 - PAROLE BD"/>
        <s v="3816 - FIRE MARSHALL"/>
        <s v="3819 - CIGRTT FR SFTY"/>
        <s v="4687 - TRAFFIC SAFETY"/>
        <s v="4688 - HWY SAFETY"/>
        <s v="4689 - BICYCLE SAFETY"/>
        <s v="4691 - MOTORCYCLE SAFETY"/>
        <s v="4701 - EVIDENCE VAULT"/>
        <s v="4703 - FORFITURES"/>
        <s v="4705 - K-9 PROG"/>
        <s v="4706 - DPS DIR"/>
        <s v="4707 - PROF RESP"/>
        <s v="4708 - JUSTICE ASST"/>
        <s v="4709 - CRIMINAL HIST"/>
        <s v="4710 - CHILD VOL "/>
        <s v="4713 - HWY PATROL"/>
        <s v="4714 - ADM SVCS"/>
        <s v="4721 - HWY SAFETY GRTS"/>
        <s v="4727 - CAP POLICE"/>
        <s v="4728 - HAZ MAT"/>
        <s v="4729 - EMER RESP"/>
        <s v="4733 - DPS TECHN"/>
        <s v="4734 - DPS JUST ASST"/>
        <s v="4736 - JUSTICE GRT"/>
        <s v="4737 - REENTRY PROG"/>
        <s v="4738 - DIGNITARY PROT"/>
        <s v="4490 - COLORADO RIVER"/>
        <s v="4491 - BEEF COUNCIL"/>
        <s v="4111 - DCNR GIFT"/>
        <s v="4144 - AB9/Q1 BONDS"/>
        <s v="4149 - ST ENVIR COMM"/>
        <s v="4150 - NAT RES ADM"/>
        <s v="4156 - HEIL WILD HORSE"/>
        <s v="4203 - WTR RSRCS LEGAL"/>
        <s v="4204 - TAHOE RPA"/>
        <s v="4151 - CONSERV"/>
        <s v="4451 - NDOW HABITAT"/>
        <s v="4452 - NDOW ADM"/>
        <s v="4462 - CONSERV EDUC"/>
        <s v="4463 - LAW ENF"/>
        <s v="4464 - GAME MGMT"/>
        <s v="4465 - FISHERIES MGMT"/>
        <s v="4466 - DIVERSITY"/>
        <s v="4467 - HABITAT"/>
        <s v="4162 - PARKS"/>
        <s v="4165 - PARK IMPROVE"/>
        <s v="4170 - PARK GIFT"/>
        <s v="4604 - PARKS FACIL"/>
        <s v="4605 - PARK MAINT"/>
        <s v="4100 - DAYTON VALLEY"/>
        <s v="4102 - WASHOE VAL"/>
        <s v="4104 - CHURCHILL VAL"/>
        <s v="4105 - DIXIE CREEK"/>
        <s v="4106 - LWR MOAPA VAL"/>
        <s v="4107 - AMARGOSA VAL"/>
        <s v="4108 - WTR RESC COOP"/>
        <s v="4109 - LAKE VAL GWB"/>
        <s v="4110 - MIDDLE REESE"/>
        <s v="4140 - COYOTE SPRINGS"/>
        <s v="4154 - FLOOD CONTROL"/>
        <s v="4157 - USGS CO-OP"/>
        <s v="4158 - GRDWTR RECHRG"/>
        <s v="4167 - WTR RIGHT SURVEY"/>
        <s v="4169 - WELL DRILLER LIC"/>
        <s v="4171 - WATER RES"/>
        <s v="4172 - ST ENGINEER"/>
        <s v="4175 - LITTLE HUMBOLDT"/>
        <s v="4176 - QUINN RIVER"/>
        <s v="4177 - WATER STUDIES"/>
        <s v="4199 - ADJUD EMERG"/>
        <s v="4201 - STEPTOE VALLEY"/>
        <s v="4202 - DIAMOND VALLEY"/>
        <s v="4208 - COLORADO RIVER"/>
        <s v="4211 - LAS VEGAS BASIN"/>
        <s v="4212 - MUDDY RIVER"/>
        <s v="4218 - FLOOD REPAIRS"/>
        <s v="4222 - CHANNEL CLEAR"/>
        <s v="4228 - PAHRANAGAT"/>
        <s v="4229 - PAHRUMP ARTES"/>
        <s v="4230 - BOULDER FLAT"/>
        <s v="4231 - MASON VALLEY"/>
        <s v="4237 - HUMBOLDT WATER"/>
        <s v="4238 - WATER DIST REV"/>
        <s v="4239 - SMITH VALLEY"/>
        <s v="4241 - CURRANT CREEK"/>
        <s v="4242 - DUCKWATER"/>
        <s v="4243 - PARADISE VALLEY"/>
        <s v="4244 - UPPER WHITE RIVER"/>
        <s v="4245 - MUDDY RIVER SPR"/>
        <s v="4246 - KINGSTON CREEK"/>
        <s v="4247 - WARM SPRINGS"/>
        <s v="4248 - EAGLE VALLEY"/>
        <s v="4249 - CARSON VALLEY"/>
        <s v="4250 - FISH LAKE"/>
        <s v="4251 - CARICO CREEK"/>
        <s v="4252 - LEMMON VALLEY"/>
        <s v="4253 - TRUCKEE MEADOWS"/>
        <s v="4254 - ANTELOPE MIDDLE"/>
        <s v="4255 - WARM SPRINGS"/>
        <s v="4256 - HONEY LAKE"/>
        <s v="4257 - WHIRLWIND"/>
        <s v="4258 - CRESCENT WATER"/>
        <s v="4259 - PUMPERNICKEL"/>
        <s v="4260 - CLOVERS AREA"/>
        <s v="4261 - COLD SPRINGS"/>
        <s v="4262 - IMLAY"/>
        <s v="4263 - KELLY CREEK"/>
        <s v="4264 - LOWER REESE"/>
        <s v="4266 - MAGGIE CREEK"/>
        <s v="4267 - NORTH FORK"/>
        <s v="4268 - PLEASANT VALLEY"/>
        <s v="4195 - FORESTRY"/>
        <s v="4198 - FORESTRY CC"/>
        <s v="4227 - FOREST INTERGOV"/>
        <s v="4235 - NURSERIES"/>
        <s v="4152 - TAHOE LIC"/>
        <s v="4153 - MT CHARLESTON"/>
        <s v="4166 - TAHOE RPA"/>
        <s v="4168 - PARK IMPR"/>
        <s v="4173 - ST LANDS"/>
        <s v="4174 - LANDS REVOLV"/>
        <s v="4191 - EROSION CNTRL"/>
        <s v="4200 - TAHOE MITIGAT"/>
        <s v="4101 - NATL HERITAGE"/>
        <s v="3171 - STORAGE TANK"/>
        <s v="3173 - EP ADM"/>
        <s v="3174 - CHEM HAZ PREV"/>
        <s v="3182 - RECLAMATION SURETY"/>
        <s v="3183 - SFR CLEAN WATER"/>
        <s v="3184 - AIR QUAL MGMT"/>
        <s v="3185 - AIR QUALITY"/>
        <s v="3186 - BUR WATER"/>
        <s v="3187 - BUR WASTE MGMT"/>
        <s v="3188 - MINING REG"/>
        <s v="3189 - ST REVOLVE"/>
        <s v="3191 - INTERIM FLUID"/>
        <s v="3192 - BROWNSFIELD CLEANUP"/>
        <s v="3193 - WATER QUALITY PLAN"/>
        <s v="3197 - SAFE WATER REG"/>
        <s v="3211 - SAFE WATER"/>
        <s v="4145 - PETRO CLEANUP"/>
        <s v="4147 - HAZ WASTE MGMT"/>
        <s v="4148 - HAZ WASTE BEATTY"/>
        <s v="4155 - WATER PLAN"/>
        <s v="4163 - WTR PURVEY GRTS"/>
        <s v="4681 - B&amp;I ADM"/>
        <s v="4683 - IND BONDS"/>
        <s v="3802 - INSUR INSLOV"/>
        <s v="3804 - SELF-INS ASSOC"/>
        <s v="3813 - INSURANCE REG"/>
        <s v="3824 - INS EDUC"/>
        <s v="3828 - NAIC FEES"/>
        <s v="3833 - INS COST STABIL"/>
        <s v="4684 - WORK COMP INS"/>
        <s v="4680 - INDUST RELAT"/>
        <s v="4682 - ENFCMNT"/>
        <s v="4685 - SAFETY"/>
        <s v="4686 - MINE SAFETY"/>
        <s v="3803 - CONSUMER AFF REST"/>
        <s v="3807 - CA RECOVERY"/>
        <s v="3811 - CONSUMER AFF"/>
        <s v="2700 - FIN INSTITUTIONS"/>
        <s v="3838 - LOW INCOME HOUSE"/>
        <s v="3839 - SPEC HOUSE ASST"/>
        <s v="3841 - HOUSING"/>
        <s v="4865 - DOE WEATHER"/>
        <s v="4470 - DAIRY COMM"/>
        <s v="1374 - EMPL MGMT REL"/>
        <s v="3820 - COMM INTEREST"/>
        <s v="3823 - REAL ESTATE"/>
        <s v="3826 - REAL ESTATE ED"/>
        <s v="3827 - REAL ESTATE REC"/>
        <s v="3952 - ATHLETIC COMM"/>
        <s v="4130 - TAXICAB AUTH"/>
        <s v="3922 - TRANS SVC"/>
        <s v="3900 - LABOR REL"/>
        <s v="1013 - INJURED WORKERS"/>
        <s v="3814 - MANFTD HSNG"/>
        <s v="3842 - LOT RENT"/>
        <s v="3843 - MOBILE HOME"/>
        <s v="3847 - MFG HSNG EDUC"/>
        <s v="3805 - FIN INST INV"/>
        <s v="3835 - FINANCIAL INST"/>
        <s v="3882 - FIN INST AUDIT"/>
        <s v="3910 - MORTGAGE LEND"/>
        <s v="4660 - DOT ADM"/>
        <s v="4711 - RECORDS SEARCH"/>
        <s v="4715 - DMV INFO TECH"/>
        <s v="4717 - MOTOR CARRIER"/>
        <s v="4722 - MOT VEH POLL"/>
        <s v="4731 - INS VERIF"/>
        <s v="4732 - HEARINGS"/>
        <s v="4735 - DMV FIELD SVC"/>
        <s v="4739 - FORFEITURES"/>
        <s v="4740 - COMPL ENF"/>
        <s v="4741 - CENTRAL SVC"/>
        <s v="4742 - MGMT SVC"/>
        <s v="4743 - SPEC PLATES"/>
        <s v="4744 - DMV DIRECTOR"/>
        <s v="4745 - ADM SVC"/>
        <s v="4746 - DMV REAL ID"/>
        <s v="4749 - OHV TLNG"/>
        <s v="3253 - BLIND BUSN"/>
        <s v="3254 - BLIND SVCS"/>
        <s v="3258 - CLIENT ASSIST"/>
        <s v="3265 - VOC REHAB"/>
        <s v="3268 - REHAB ADM"/>
        <s v="3269 - DISBLT ADJ"/>
        <s v="3289 - BLIND GIFT"/>
        <s v="3291 - REHAB GIFT"/>
        <s v="4747 - SALVAGE TITLES"/>
        <s v="4767 - CAREER ENH"/>
        <s v="4770 - EMPLOY SECUR"/>
        <s v="5010 - ELIG ORIENT OFC S"/>
        <s v="2580 - EQUAL RIGHTS"/>
        <s v="2581 - NV EQUAL RIGHTS"/>
        <s v="3272 - DETR ADM"/>
        <s v="3273 - RESEARCH"/>
        <s v="3274 - INFO DEV"/>
        <s v="4881 - HWY FUND"/>
        <s v="4883 - GF SALARY"/>
        <s v="4888 - ST CLAIMS"/>
        <s v="4889 - EMERG"/>
        <s v="4892 - STATUT CONT"/>
        <s v="4895 - CRIME VICTIM"/>
        <s v="1338 - PUB EMPLOY HEALTH"/>
        <s v="OTHER"/>
        <s v="1080 - TREASURER OTHER"/>
        <s v="1340 - BUDGET OTHER"/>
        <s v="1320 - E-PAYMENT"/>
        <s v="1052 - ARCHIVES OTHER"/>
        <s v="4821 - PUB EMPL RETIRE"/>
        <s v="4864 - DHR COMM"/>
        <s v="1043 - DOMESTIC VIOL"/>
        <s v="1044 - HIGH TECH CRIME"/>
        <s v="1053 - INVEST &amp; ENFORCE"/>
        <s v="1054 - SOS SPEC SVCS"/>
        <s v="1353 - CLEAR CREEK"/>
        <s v="1539 - UNIV CIP BOND"/>
        <s v="1370 - DOIT PLANNING"/>
        <s v="2942 - MUSEUM TRUST"/>
        <s v="3212 - TOBACCO FUND"/>
        <s v="3159 - DHHS FOOD SVC SOUTH"/>
        <s v="3225 - HEALTH SPEC"/>
        <s v="4730 - ONE SHOTS"/>
        <s v="3175 - WATER RIGHTS"/>
        <s v="3299 - DISAB GIFT"/>
      </sharedItems>
    </cacheField>
    <cacheField name="2012 Actual Amount" numFmtId="41">
      <sharedItems containsSemiMixedTypes="0" containsString="0" containsNumber="1" containsInteger="1" minValue="-25971" maxValue="5048039"/>
    </cacheField>
    <cacheField name="Department" numFmtId="41">
      <sharedItems count="11">
        <s v="Controller"/>
        <s v="1340 Adm Bud Planning"/>
        <s v="Treasurer"/>
        <s v="Internal Audit"/>
        <s v="Legislative Audit"/>
        <s v="DCA Admin"/>
        <s v="State Archives"/>
        <s v="Law Library"/>
        <s v="DHHS Admin"/>
        <s v="Bldg Depr Addtl"/>
        <s v="Bldg Dep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0">
  <r>
    <n v="12"/>
    <x v="0"/>
    <n v="4129"/>
    <x v="0"/>
  </r>
  <r>
    <n v="14"/>
    <x v="1"/>
    <n v="6"/>
    <x v="0"/>
  </r>
  <r>
    <n v="16"/>
    <x v="2"/>
    <n v="91"/>
    <x v="0"/>
  </r>
  <r>
    <n v="73"/>
    <x v="3"/>
    <n v="1994"/>
    <x v="0"/>
  </r>
  <r>
    <n v="504"/>
    <x v="4"/>
    <n v="5"/>
    <x v="0"/>
  </r>
  <r>
    <n v="576"/>
    <x v="5"/>
    <n v="7373"/>
    <x v="0"/>
  </r>
  <r>
    <n v="578"/>
    <x v="6"/>
    <n v="91"/>
    <x v="0"/>
  </r>
  <r>
    <n v="15"/>
    <x v="7"/>
    <n v="1411"/>
    <x v="0"/>
  </r>
  <r>
    <n v="21"/>
    <x v="8"/>
    <n v="1087"/>
    <x v="0"/>
  </r>
  <r>
    <n v="13"/>
    <x v="9"/>
    <n v="1522"/>
    <x v="0"/>
  </r>
  <r>
    <n v="23"/>
    <x v="10"/>
    <n v="17162"/>
    <x v="0"/>
  </r>
  <r>
    <n v="24"/>
    <x v="11"/>
    <n v="4411"/>
    <x v="0"/>
  </r>
  <r>
    <n v="25"/>
    <x v="12"/>
    <n v="5052"/>
    <x v="0"/>
  </r>
  <r>
    <n v="26"/>
    <x v="13"/>
    <n v="6674"/>
    <x v="0"/>
  </r>
  <r>
    <n v="27"/>
    <x v="14"/>
    <n v="3"/>
    <x v="0"/>
  </r>
  <r>
    <n v="28"/>
    <x v="15"/>
    <n v="877"/>
    <x v="0"/>
  </r>
  <r>
    <n v="29"/>
    <x v="16"/>
    <n v="2887"/>
    <x v="0"/>
  </r>
  <r>
    <n v="30"/>
    <x v="17"/>
    <n v="5025"/>
    <x v="0"/>
  </r>
  <r>
    <n v="31"/>
    <x v="18"/>
    <n v="948"/>
    <x v="0"/>
  </r>
  <r>
    <n v="32"/>
    <x v="19"/>
    <n v="7503"/>
    <x v="0"/>
  </r>
  <r>
    <n v="33"/>
    <x v="20"/>
    <n v="2191"/>
    <x v="0"/>
  </r>
  <r>
    <n v="34"/>
    <x v="21"/>
    <n v="3085"/>
    <x v="0"/>
  </r>
  <r>
    <n v="37"/>
    <x v="22"/>
    <n v="4"/>
    <x v="0"/>
  </r>
  <r>
    <n v="77"/>
    <x v="23"/>
    <n v="4688"/>
    <x v="0"/>
  </r>
  <r>
    <n v="38"/>
    <x v="24"/>
    <n v="11855"/>
    <x v="0"/>
  </r>
  <r>
    <n v="43"/>
    <x v="25"/>
    <n v="8"/>
    <x v="0"/>
  </r>
  <r>
    <n v="44"/>
    <x v="26"/>
    <n v="618"/>
    <x v="0"/>
  </r>
  <r>
    <n v="45"/>
    <x v="27"/>
    <n v="1098"/>
    <x v="0"/>
  </r>
  <r>
    <n v="48"/>
    <x v="28"/>
    <n v="895"/>
    <x v="0"/>
  </r>
  <r>
    <n v="50"/>
    <x v="29"/>
    <n v="76"/>
    <x v="0"/>
  </r>
  <r>
    <n v="52"/>
    <x v="30"/>
    <n v="75"/>
    <x v="0"/>
  </r>
  <r>
    <n v="53"/>
    <x v="31"/>
    <n v="137"/>
    <x v="0"/>
  </r>
  <r>
    <n v="55"/>
    <x v="32"/>
    <n v="99"/>
    <x v="0"/>
  </r>
  <r>
    <n v="58"/>
    <x v="33"/>
    <n v="2462"/>
    <x v="0"/>
  </r>
  <r>
    <n v="59"/>
    <x v="34"/>
    <n v="33"/>
    <x v="0"/>
  </r>
  <r>
    <n v="60"/>
    <x v="35"/>
    <n v="91"/>
    <x v="0"/>
  </r>
  <r>
    <n v="61"/>
    <x v="36"/>
    <n v="3"/>
    <x v="0"/>
  </r>
  <r>
    <n v="47"/>
    <x v="37"/>
    <n v="1785"/>
    <x v="0"/>
  </r>
  <r>
    <n v="49"/>
    <x v="38"/>
    <n v="5873"/>
    <x v="0"/>
  </r>
  <r>
    <n v="51"/>
    <x v="39"/>
    <n v="65"/>
    <x v="0"/>
  </r>
  <r>
    <n v="54"/>
    <x v="40"/>
    <n v="1200"/>
    <x v="0"/>
  </r>
  <r>
    <n v="56"/>
    <x v="41"/>
    <n v="159"/>
    <x v="0"/>
  </r>
  <r>
    <n v="57"/>
    <x v="42"/>
    <n v="13"/>
    <x v="0"/>
  </r>
  <r>
    <n v="366"/>
    <x v="43"/>
    <n v="2232"/>
    <x v="0"/>
  </r>
  <r>
    <n v="62"/>
    <x v="44"/>
    <n v="552"/>
    <x v="0"/>
  </r>
  <r>
    <n v="86"/>
    <x v="45"/>
    <n v="15169"/>
    <x v="0"/>
  </r>
  <r>
    <n v="99"/>
    <x v="46"/>
    <n v="1843"/>
    <x v="0"/>
  </r>
  <r>
    <n v="17"/>
    <x v="47"/>
    <n v="37"/>
    <x v="0"/>
  </r>
  <r>
    <n v="20"/>
    <x v="48"/>
    <n v="787"/>
    <x v="0"/>
  </r>
  <r>
    <n v="22"/>
    <x v="49"/>
    <n v="3"/>
    <x v="0"/>
  </r>
  <r>
    <n v="64"/>
    <x v="50"/>
    <n v="11"/>
    <x v="0"/>
  </r>
  <r>
    <n v="63"/>
    <x v="51"/>
    <n v="42"/>
    <x v="0"/>
  </r>
  <r>
    <n v="74"/>
    <x v="52"/>
    <n v="24"/>
    <x v="0"/>
  </r>
  <r>
    <n v="75"/>
    <x v="53"/>
    <n v="3"/>
    <x v="0"/>
  </r>
  <r>
    <n v="76"/>
    <x v="54"/>
    <n v="10175"/>
    <x v="0"/>
  </r>
  <r>
    <n v="78"/>
    <x v="55"/>
    <n v="30992"/>
    <x v="0"/>
  </r>
  <r>
    <n v="80"/>
    <x v="56"/>
    <n v="111"/>
    <x v="0"/>
  </r>
  <r>
    <n v="88"/>
    <x v="57"/>
    <n v="1606"/>
    <x v="0"/>
  </r>
  <r>
    <n v="84"/>
    <x v="58"/>
    <n v="3351"/>
    <x v="0"/>
  </r>
  <r>
    <n v="85"/>
    <x v="59"/>
    <n v="14588"/>
    <x v="0"/>
  </r>
  <r>
    <n v="83"/>
    <x v="60"/>
    <n v="23470"/>
    <x v="0"/>
  </r>
  <r>
    <n v="81"/>
    <x v="61"/>
    <n v="5520"/>
    <x v="0"/>
  </r>
  <r>
    <n v="90"/>
    <x v="62"/>
    <n v="1685"/>
    <x v="0"/>
  </r>
  <r>
    <n v="66"/>
    <x v="63"/>
    <n v="0"/>
    <x v="0"/>
  </r>
  <r>
    <n v="119"/>
    <x v="64"/>
    <n v="6957"/>
    <x v="0"/>
  </r>
  <r>
    <n v="120"/>
    <x v="65"/>
    <n v="674"/>
    <x v="0"/>
  </r>
  <r>
    <n v="121"/>
    <x v="66"/>
    <n v="5840"/>
    <x v="0"/>
  </r>
  <r>
    <n v="122"/>
    <x v="67"/>
    <n v="756"/>
    <x v="0"/>
  </r>
  <r>
    <n v="19"/>
    <x v="68"/>
    <n v="3837"/>
    <x v="0"/>
  </r>
  <r>
    <n v="100"/>
    <x v="69"/>
    <n v="5541"/>
    <x v="0"/>
  </r>
  <r>
    <n v="101"/>
    <x v="70"/>
    <n v="3349"/>
    <x v="0"/>
  </r>
  <r>
    <n v="102"/>
    <x v="71"/>
    <n v="3697"/>
    <x v="0"/>
  </r>
  <r>
    <n v="103"/>
    <x v="72"/>
    <n v="11149"/>
    <x v="0"/>
  </r>
  <r>
    <n v="104"/>
    <x v="73"/>
    <n v="164"/>
    <x v="0"/>
  </r>
  <r>
    <n v="105"/>
    <x v="74"/>
    <n v="12"/>
    <x v="0"/>
  </r>
  <r>
    <n v="106"/>
    <x v="75"/>
    <n v="27204"/>
    <x v="0"/>
  </r>
  <r>
    <n v="107"/>
    <x v="76"/>
    <n v="20208"/>
    <x v="0"/>
  </r>
  <r>
    <n v="172"/>
    <x v="77"/>
    <n v="33"/>
    <x v="0"/>
  </r>
  <r>
    <n v="111"/>
    <x v="78"/>
    <n v="10237"/>
    <x v="0"/>
  </r>
  <r>
    <n v="117"/>
    <x v="79"/>
    <n v="5124"/>
    <x v="0"/>
  </r>
  <r>
    <n v="110"/>
    <x v="80"/>
    <n v="140"/>
    <x v="0"/>
  </r>
  <r>
    <n v="112"/>
    <x v="81"/>
    <n v="0"/>
    <x v="0"/>
  </r>
  <r>
    <n v="113"/>
    <x v="82"/>
    <n v="4414"/>
    <x v="0"/>
  </r>
  <r>
    <n v="114"/>
    <x v="83"/>
    <n v="2300"/>
    <x v="0"/>
  </r>
  <r>
    <n v="115"/>
    <x v="84"/>
    <n v="1919"/>
    <x v="0"/>
  </r>
  <r>
    <n v="575"/>
    <x v="85"/>
    <n v="1239"/>
    <x v="0"/>
  </r>
  <r>
    <n v="123"/>
    <x v="86"/>
    <n v="18806"/>
    <x v="0"/>
  </r>
  <r>
    <n v="69"/>
    <x v="87"/>
    <n v="19"/>
    <x v="0"/>
  </r>
  <r>
    <n v="142"/>
    <x v="88"/>
    <n v="332"/>
    <x v="0"/>
  </r>
  <r>
    <n v="143"/>
    <x v="89"/>
    <n v="376"/>
    <x v="0"/>
  </r>
  <r>
    <n v="144"/>
    <x v="90"/>
    <n v="11807"/>
    <x v="0"/>
  </r>
  <r>
    <n v="145"/>
    <x v="91"/>
    <n v="4"/>
    <x v="0"/>
  </r>
  <r>
    <n v="146"/>
    <x v="92"/>
    <n v="30"/>
    <x v="0"/>
  </r>
  <r>
    <n v="147"/>
    <x v="93"/>
    <n v="9"/>
    <x v="0"/>
  </r>
  <r>
    <n v="67"/>
    <x v="94"/>
    <n v="10117"/>
    <x v="0"/>
  </r>
  <r>
    <n v="68"/>
    <x v="95"/>
    <n v="1"/>
    <x v="0"/>
  </r>
  <r>
    <n v="70"/>
    <x v="96"/>
    <n v="135"/>
    <x v="0"/>
  </r>
  <r>
    <n v="87"/>
    <x v="97"/>
    <n v="4099"/>
    <x v="0"/>
  </r>
  <r>
    <n v="94"/>
    <x v="98"/>
    <n v="12374"/>
    <x v="0"/>
  </r>
  <r>
    <n v="91"/>
    <x v="99"/>
    <n v="2219"/>
    <x v="0"/>
  </r>
  <r>
    <n v="95"/>
    <x v="100"/>
    <n v="7043"/>
    <x v="0"/>
  </r>
  <r>
    <n v="96"/>
    <x v="101"/>
    <n v="14903"/>
    <x v="0"/>
  </r>
  <r>
    <n v="97"/>
    <x v="102"/>
    <n v="7359"/>
    <x v="0"/>
  </r>
  <r>
    <n v="98"/>
    <x v="103"/>
    <n v="2883"/>
    <x v="0"/>
  </r>
  <r>
    <n v="116"/>
    <x v="104"/>
    <n v="3"/>
    <x v="0"/>
  </r>
  <r>
    <n v="108"/>
    <x v="105"/>
    <n v="2403"/>
    <x v="0"/>
  </r>
  <r>
    <n v="354"/>
    <x v="106"/>
    <n v="4008"/>
    <x v="0"/>
  </r>
  <r>
    <n v="126"/>
    <x v="107"/>
    <n v="8185"/>
    <x v="0"/>
  </r>
  <r>
    <n v="127"/>
    <x v="108"/>
    <n v="12575"/>
    <x v="0"/>
  </r>
  <r>
    <n v="128"/>
    <x v="109"/>
    <n v="541"/>
    <x v="0"/>
  </r>
  <r>
    <n v="129"/>
    <x v="110"/>
    <n v="882"/>
    <x v="0"/>
  </r>
  <r>
    <n v="130"/>
    <x v="111"/>
    <n v="3984"/>
    <x v="0"/>
  </r>
  <r>
    <n v="134"/>
    <x v="112"/>
    <n v="54"/>
    <x v="0"/>
  </r>
  <r>
    <n v="135"/>
    <x v="113"/>
    <n v="0"/>
    <x v="0"/>
  </r>
  <r>
    <n v="136"/>
    <x v="114"/>
    <n v="3274"/>
    <x v="0"/>
  </r>
  <r>
    <n v="137"/>
    <x v="115"/>
    <n v="918"/>
    <x v="0"/>
  </r>
  <r>
    <n v="138"/>
    <x v="116"/>
    <n v="26"/>
    <x v="0"/>
  </r>
  <r>
    <n v="139"/>
    <x v="117"/>
    <n v="196"/>
    <x v="0"/>
  </r>
  <r>
    <n v="140"/>
    <x v="118"/>
    <n v="134"/>
    <x v="0"/>
  </r>
  <r>
    <n v="141"/>
    <x v="119"/>
    <n v="148"/>
    <x v="0"/>
  </r>
  <r>
    <n v="150"/>
    <x v="120"/>
    <n v="10821"/>
    <x v="0"/>
  </r>
  <r>
    <n v="151"/>
    <x v="121"/>
    <n v="3924"/>
    <x v="0"/>
  </r>
  <r>
    <n v="152"/>
    <x v="122"/>
    <n v="2301"/>
    <x v="0"/>
  </r>
  <r>
    <n v="153"/>
    <x v="123"/>
    <n v="45"/>
    <x v="0"/>
  </r>
  <r>
    <n v="154"/>
    <x v="124"/>
    <n v="3208"/>
    <x v="0"/>
  </r>
  <r>
    <n v="156"/>
    <x v="125"/>
    <n v="10979"/>
    <x v="0"/>
  </r>
  <r>
    <n v="157"/>
    <x v="126"/>
    <n v="884"/>
    <x v="0"/>
  </r>
  <r>
    <n v="159"/>
    <x v="127"/>
    <n v="21"/>
    <x v="0"/>
  </r>
  <r>
    <n v="160"/>
    <x v="128"/>
    <n v="10"/>
    <x v="0"/>
  </r>
  <r>
    <n v="161"/>
    <x v="129"/>
    <n v="2708"/>
    <x v="0"/>
  </r>
  <r>
    <n v="162"/>
    <x v="130"/>
    <n v="1967"/>
    <x v="0"/>
  </r>
  <r>
    <n v="163"/>
    <x v="131"/>
    <n v="8026"/>
    <x v="0"/>
  </r>
  <r>
    <n v="164"/>
    <x v="132"/>
    <n v="0"/>
    <x v="0"/>
  </r>
  <r>
    <n v="165"/>
    <x v="133"/>
    <n v="1543"/>
    <x v="0"/>
  </r>
  <r>
    <n v="166"/>
    <x v="134"/>
    <n v="7139"/>
    <x v="0"/>
  </r>
  <r>
    <n v="167"/>
    <x v="135"/>
    <n v="10777"/>
    <x v="0"/>
  </r>
  <r>
    <n v="168"/>
    <x v="136"/>
    <n v="7720"/>
    <x v="0"/>
  </r>
  <r>
    <n v="169"/>
    <x v="137"/>
    <n v="1116"/>
    <x v="0"/>
  </r>
  <r>
    <n v="170"/>
    <x v="138"/>
    <n v="5788"/>
    <x v="0"/>
  </r>
  <r>
    <n v="155"/>
    <x v="139"/>
    <n v="13051"/>
    <x v="0"/>
  </r>
  <r>
    <n v="79"/>
    <x v="140"/>
    <n v="2273"/>
    <x v="0"/>
  </r>
  <r>
    <n v="171"/>
    <x v="141"/>
    <n v="1106"/>
    <x v="0"/>
  </r>
  <r>
    <n v="178"/>
    <x v="142"/>
    <n v="70"/>
    <x v="0"/>
  </r>
  <r>
    <n v="179"/>
    <x v="143"/>
    <n v="3115"/>
    <x v="0"/>
  </r>
  <r>
    <n v="180"/>
    <x v="144"/>
    <n v="1122"/>
    <x v="0"/>
  </r>
  <r>
    <n v="182"/>
    <x v="145"/>
    <n v="1941"/>
    <x v="0"/>
  </r>
  <r>
    <n v="183"/>
    <x v="146"/>
    <n v="241"/>
    <x v="0"/>
  </r>
  <r>
    <n v="450"/>
    <x v="147"/>
    <n v="5551"/>
    <x v="0"/>
  </r>
  <r>
    <n v="589"/>
    <x v="148"/>
    <n v="165"/>
    <x v="0"/>
  </r>
  <r>
    <n v="590"/>
    <x v="149"/>
    <n v="161"/>
    <x v="0"/>
  </r>
  <r>
    <n v="591"/>
    <x v="150"/>
    <n v="1571"/>
    <x v="0"/>
  </r>
  <r>
    <n v="592"/>
    <x v="151"/>
    <n v="1908"/>
    <x v="0"/>
  </r>
  <r>
    <n v="593"/>
    <x v="152"/>
    <n v="2953"/>
    <x v="0"/>
  </r>
  <r>
    <n v="594"/>
    <x v="153"/>
    <n v="1189"/>
    <x v="0"/>
  </r>
  <r>
    <n v="595"/>
    <x v="154"/>
    <n v="1227"/>
    <x v="0"/>
  </r>
  <r>
    <n v="42"/>
    <x v="155"/>
    <n v="0"/>
    <x v="0"/>
  </r>
  <r>
    <n v="173"/>
    <x v="156"/>
    <n v="56"/>
    <x v="0"/>
  </r>
  <r>
    <n v="174"/>
    <x v="157"/>
    <n v="6267"/>
    <x v="0"/>
  </r>
  <r>
    <n v="175"/>
    <x v="158"/>
    <n v="0"/>
    <x v="0"/>
  </r>
  <r>
    <n v="177"/>
    <x v="159"/>
    <n v="1069"/>
    <x v="0"/>
  </r>
  <r>
    <n v="185"/>
    <x v="160"/>
    <n v="9225"/>
    <x v="0"/>
  </r>
  <r>
    <n v="445"/>
    <x v="161"/>
    <n v="6381"/>
    <x v="0"/>
  </r>
  <r>
    <n v="446"/>
    <x v="162"/>
    <n v="621"/>
    <x v="0"/>
  </r>
  <r>
    <n v="587"/>
    <x v="163"/>
    <n v="978"/>
    <x v="0"/>
  </r>
  <r>
    <n v="588"/>
    <x v="164"/>
    <n v="77"/>
    <x v="0"/>
  </r>
  <r>
    <n v="176"/>
    <x v="165"/>
    <n v="6"/>
    <x v="0"/>
  </r>
  <r>
    <n v="184"/>
    <x v="166"/>
    <n v="15"/>
    <x v="0"/>
  </r>
  <r>
    <n v="186"/>
    <x v="167"/>
    <n v="1268"/>
    <x v="0"/>
  </r>
  <r>
    <n v="188"/>
    <x v="168"/>
    <n v="38"/>
    <x v="0"/>
  </r>
  <r>
    <n v="189"/>
    <x v="169"/>
    <n v="21"/>
    <x v="0"/>
  </r>
  <r>
    <n v="255"/>
    <x v="170"/>
    <n v="0"/>
    <x v="0"/>
  </r>
  <r>
    <n v="187"/>
    <x v="171"/>
    <n v="112"/>
    <x v="0"/>
  </r>
  <r>
    <n v="125"/>
    <x v="172"/>
    <n v="0"/>
    <x v="0"/>
  </r>
  <r>
    <n v="148"/>
    <x v="173"/>
    <n v="830"/>
    <x v="0"/>
  </r>
  <r>
    <n v="149"/>
    <x v="174"/>
    <n v="136"/>
    <x v="0"/>
  </r>
  <r>
    <n v="109"/>
    <x v="175"/>
    <n v="4921"/>
    <x v="0"/>
  </r>
  <r>
    <n v="133"/>
    <x v="176"/>
    <n v="930"/>
    <x v="0"/>
  </r>
  <r>
    <n v="199"/>
    <x v="177"/>
    <n v="0"/>
    <x v="0"/>
  </r>
  <r>
    <n v="203"/>
    <x v="178"/>
    <n v="5818"/>
    <x v="0"/>
  </r>
  <r>
    <n v="237"/>
    <x v="179"/>
    <n v="11492"/>
    <x v="0"/>
  </r>
  <r>
    <n v="239"/>
    <x v="180"/>
    <n v="706"/>
    <x v="0"/>
  </r>
  <r>
    <n v="240"/>
    <x v="181"/>
    <n v="724"/>
    <x v="0"/>
  </r>
  <r>
    <n v="269"/>
    <x v="182"/>
    <n v="293"/>
    <x v="0"/>
  </r>
  <r>
    <n v="280"/>
    <x v="183"/>
    <n v="33"/>
    <x v="0"/>
  </r>
  <r>
    <n v="283"/>
    <x v="184"/>
    <n v="25302"/>
    <x v="0"/>
  </r>
  <r>
    <n v="297"/>
    <x v="185"/>
    <n v="10"/>
    <x v="0"/>
  </r>
  <r>
    <n v="299"/>
    <x v="186"/>
    <n v="120"/>
    <x v="0"/>
  </r>
  <r>
    <n v="124"/>
    <x v="187"/>
    <n v="0"/>
    <x v="0"/>
  </r>
  <r>
    <n v="191"/>
    <x v="188"/>
    <n v="2193"/>
    <x v="0"/>
  </r>
  <r>
    <n v="195"/>
    <x v="189"/>
    <n v="2"/>
    <x v="0"/>
  </r>
  <r>
    <n v="200"/>
    <x v="190"/>
    <n v="23601"/>
    <x v="0"/>
  </r>
  <r>
    <n v="205"/>
    <x v="191"/>
    <n v="3287"/>
    <x v="0"/>
  </r>
  <r>
    <n v="273"/>
    <x v="192"/>
    <n v="6"/>
    <x v="0"/>
  </r>
  <r>
    <n v="277"/>
    <x v="193"/>
    <n v="9"/>
    <x v="0"/>
  </r>
  <r>
    <n v="204"/>
    <x v="194"/>
    <n v="21"/>
    <x v="0"/>
  </r>
  <r>
    <n v="206"/>
    <x v="195"/>
    <n v="29875"/>
    <x v="0"/>
  </r>
  <r>
    <n v="221"/>
    <x v="196"/>
    <n v="6877"/>
    <x v="0"/>
  </r>
  <r>
    <n v="268"/>
    <x v="197"/>
    <n v="29366"/>
    <x v="0"/>
  </r>
  <r>
    <n v="270"/>
    <x v="198"/>
    <n v="161"/>
    <x v="0"/>
  </r>
  <r>
    <n v="190"/>
    <x v="199"/>
    <n v="10302"/>
    <x v="0"/>
  </r>
  <r>
    <n v="201"/>
    <x v="200"/>
    <n v="253"/>
    <x v="0"/>
  </r>
  <r>
    <n v="202"/>
    <x v="201"/>
    <n v="2131"/>
    <x v="0"/>
  </r>
  <r>
    <n v="215"/>
    <x v="202"/>
    <n v="18650"/>
    <x v="0"/>
  </r>
  <r>
    <n v="232"/>
    <x v="203"/>
    <n v="4934"/>
    <x v="0"/>
  </r>
  <r>
    <n v="236"/>
    <x v="204"/>
    <n v="6458"/>
    <x v="0"/>
  </r>
  <r>
    <n v="241"/>
    <x v="205"/>
    <n v="0"/>
    <x v="0"/>
  </r>
  <r>
    <n v="242"/>
    <x v="206"/>
    <n v="4455"/>
    <x v="0"/>
  </r>
  <r>
    <n v="243"/>
    <x v="207"/>
    <n v="16199"/>
    <x v="0"/>
  </r>
  <r>
    <n v="244"/>
    <x v="208"/>
    <n v="51"/>
    <x v="0"/>
  </r>
  <r>
    <n v="247"/>
    <x v="209"/>
    <n v="7101"/>
    <x v="0"/>
  </r>
  <r>
    <n v="248"/>
    <x v="210"/>
    <n v="16034"/>
    <x v="0"/>
  </r>
  <r>
    <n v="249"/>
    <x v="211"/>
    <n v="5398"/>
    <x v="0"/>
  </r>
  <r>
    <n v="250"/>
    <x v="212"/>
    <n v="32756"/>
    <x v="0"/>
  </r>
  <r>
    <n v="251"/>
    <x v="213"/>
    <n v="298"/>
    <x v="0"/>
  </r>
  <r>
    <n v="252"/>
    <x v="214"/>
    <n v="8180"/>
    <x v="0"/>
  </r>
  <r>
    <n v="253"/>
    <x v="215"/>
    <n v="11109"/>
    <x v="0"/>
  </r>
  <r>
    <n v="254"/>
    <x v="216"/>
    <n v="7932"/>
    <x v="0"/>
  </r>
  <r>
    <n v="256"/>
    <x v="217"/>
    <n v="11318"/>
    <x v="0"/>
  </r>
  <r>
    <n v="257"/>
    <x v="218"/>
    <n v="6103"/>
    <x v="0"/>
  </r>
  <r>
    <n v="258"/>
    <x v="219"/>
    <n v="15430"/>
    <x v="0"/>
  </r>
  <r>
    <n v="265"/>
    <x v="220"/>
    <n v="3079"/>
    <x v="0"/>
  </r>
  <r>
    <n v="276"/>
    <x v="221"/>
    <n v="347"/>
    <x v="0"/>
  </r>
  <r>
    <n v="290"/>
    <x v="222"/>
    <n v="3744"/>
    <x v="0"/>
  </r>
  <r>
    <n v="509"/>
    <x v="223"/>
    <n v="1057"/>
    <x v="0"/>
  </r>
  <r>
    <n v="260"/>
    <x v="224"/>
    <n v="15405"/>
    <x v="0"/>
  </r>
  <r>
    <n v="262"/>
    <x v="225"/>
    <n v="25764"/>
    <x v="0"/>
  </r>
  <r>
    <n v="263"/>
    <x v="226"/>
    <n v="138"/>
    <x v="0"/>
  </r>
  <r>
    <n v="264"/>
    <x v="227"/>
    <n v="24533"/>
    <x v="0"/>
  </r>
  <r>
    <n v="266"/>
    <x v="228"/>
    <n v="23316"/>
    <x v="0"/>
  </r>
  <r>
    <n v="284"/>
    <x v="229"/>
    <n v="8787"/>
    <x v="0"/>
  </r>
  <r>
    <n v="303"/>
    <x v="230"/>
    <n v="3"/>
    <x v="0"/>
  </r>
  <r>
    <n v="572"/>
    <x v="231"/>
    <n v="11838"/>
    <x v="0"/>
  </r>
  <r>
    <n v="208"/>
    <x v="232"/>
    <n v="65025"/>
    <x v="0"/>
  </r>
  <r>
    <n v="209"/>
    <x v="233"/>
    <n v="61010"/>
    <x v="0"/>
  </r>
  <r>
    <n v="210"/>
    <x v="234"/>
    <n v="15"/>
    <x v="0"/>
  </r>
  <r>
    <n v="211"/>
    <x v="235"/>
    <n v="2157"/>
    <x v="0"/>
  </r>
  <r>
    <n v="212"/>
    <x v="236"/>
    <n v="26431"/>
    <x v="0"/>
  </r>
  <r>
    <n v="213"/>
    <x v="237"/>
    <n v="46981"/>
    <x v="0"/>
  </r>
  <r>
    <n v="214"/>
    <x v="238"/>
    <n v="7637"/>
    <x v="0"/>
  </r>
  <r>
    <n v="217"/>
    <x v="239"/>
    <n v="19"/>
    <x v="0"/>
  </r>
  <r>
    <n v="293"/>
    <x v="240"/>
    <n v="104030"/>
    <x v="0"/>
  </r>
  <r>
    <n v="294"/>
    <x v="241"/>
    <n v="28295"/>
    <x v="0"/>
  </r>
  <r>
    <n v="300"/>
    <x v="242"/>
    <n v="823"/>
    <x v="0"/>
  </r>
  <r>
    <n v="301"/>
    <x v="243"/>
    <n v="3"/>
    <x v="0"/>
  </r>
  <r>
    <n v="309"/>
    <x v="244"/>
    <n v="5"/>
    <x v="0"/>
  </r>
  <r>
    <n v="311"/>
    <x v="245"/>
    <n v="11009"/>
    <x v="0"/>
  </r>
  <r>
    <n v="313"/>
    <x v="246"/>
    <n v="44406"/>
    <x v="0"/>
  </r>
  <r>
    <n v="396"/>
    <x v="247"/>
    <n v="930"/>
    <x v="0"/>
  </r>
  <r>
    <n v="93"/>
    <x v="248"/>
    <n v="1972"/>
    <x v="0"/>
  </r>
  <r>
    <n v="192"/>
    <x v="249"/>
    <n v="675"/>
    <x v="0"/>
  </r>
  <r>
    <n v="193"/>
    <x v="250"/>
    <n v="3751"/>
    <x v="0"/>
  </r>
  <r>
    <n v="194"/>
    <x v="251"/>
    <n v="15951"/>
    <x v="0"/>
  </r>
  <r>
    <n v="196"/>
    <x v="252"/>
    <n v="280"/>
    <x v="0"/>
  </r>
  <r>
    <n v="197"/>
    <x v="253"/>
    <n v="602"/>
    <x v="0"/>
  </r>
  <r>
    <n v="198"/>
    <x v="254"/>
    <n v="2636"/>
    <x v="0"/>
  </r>
  <r>
    <n v="222"/>
    <x v="255"/>
    <n v="10795"/>
    <x v="0"/>
  </r>
  <r>
    <n v="223"/>
    <x v="256"/>
    <n v="1860"/>
    <x v="0"/>
  </r>
  <r>
    <n v="261"/>
    <x v="257"/>
    <n v="70530"/>
    <x v="0"/>
  </r>
  <r>
    <n v="267"/>
    <x v="258"/>
    <n v="1265"/>
    <x v="0"/>
  </r>
  <r>
    <n v="271"/>
    <x v="259"/>
    <n v="722"/>
    <x v="0"/>
  </r>
  <r>
    <n v="272"/>
    <x v="260"/>
    <n v="767"/>
    <x v="0"/>
  </r>
  <r>
    <n v="279"/>
    <x v="261"/>
    <n v="9350"/>
    <x v="0"/>
  </r>
  <r>
    <n v="281"/>
    <x v="262"/>
    <n v="10634"/>
    <x v="0"/>
  </r>
  <r>
    <n v="291"/>
    <x v="263"/>
    <n v="5"/>
    <x v="0"/>
  </r>
  <r>
    <n v="292"/>
    <x v="264"/>
    <n v="0"/>
    <x v="0"/>
  </r>
  <r>
    <n v="295"/>
    <x v="265"/>
    <n v="12469"/>
    <x v="0"/>
  </r>
  <r>
    <n v="296"/>
    <x v="266"/>
    <n v="0"/>
    <x v="0"/>
  </r>
  <r>
    <n v="298"/>
    <x v="267"/>
    <n v="14"/>
    <x v="0"/>
  </r>
  <r>
    <n v="305"/>
    <x v="268"/>
    <n v="6"/>
    <x v="0"/>
  </r>
  <r>
    <n v="306"/>
    <x v="269"/>
    <n v="32"/>
    <x v="0"/>
  </r>
  <r>
    <n v="307"/>
    <x v="270"/>
    <n v="18"/>
    <x v="0"/>
  </r>
  <r>
    <n v="308"/>
    <x v="271"/>
    <n v="14"/>
    <x v="0"/>
  </r>
  <r>
    <n v="312"/>
    <x v="272"/>
    <n v="22737"/>
    <x v="0"/>
  </r>
  <r>
    <n v="314"/>
    <x v="273"/>
    <n v="52314"/>
    <x v="0"/>
  </r>
  <r>
    <n v="315"/>
    <x v="274"/>
    <n v="15"/>
    <x v="0"/>
  </r>
  <r>
    <n v="316"/>
    <x v="275"/>
    <n v="303"/>
    <x v="0"/>
  </r>
  <r>
    <n v="317"/>
    <x v="276"/>
    <n v="1515"/>
    <x v="0"/>
  </r>
  <r>
    <n v="318"/>
    <x v="277"/>
    <n v="1167"/>
    <x v="0"/>
  </r>
  <r>
    <n v="321"/>
    <x v="278"/>
    <n v="35095"/>
    <x v="0"/>
  </r>
  <r>
    <n v="322"/>
    <x v="279"/>
    <n v="27220"/>
    <x v="0"/>
  </r>
  <r>
    <n v="323"/>
    <x v="280"/>
    <n v="35817"/>
    <x v="0"/>
  </r>
  <r>
    <n v="324"/>
    <x v="281"/>
    <n v="1129"/>
    <x v="0"/>
  </r>
  <r>
    <n v="325"/>
    <x v="282"/>
    <n v="5608"/>
    <x v="0"/>
  </r>
  <r>
    <n v="326"/>
    <x v="283"/>
    <n v="9221"/>
    <x v="0"/>
  </r>
  <r>
    <n v="327"/>
    <x v="284"/>
    <n v="3264"/>
    <x v="0"/>
  </r>
  <r>
    <n v="328"/>
    <x v="285"/>
    <n v="19466"/>
    <x v="0"/>
  </r>
  <r>
    <n v="329"/>
    <x v="286"/>
    <n v="3491"/>
    <x v="0"/>
  </r>
  <r>
    <n v="330"/>
    <x v="287"/>
    <n v="2725"/>
    <x v="0"/>
  </r>
  <r>
    <n v="331"/>
    <x v="288"/>
    <n v="3386"/>
    <x v="0"/>
  </r>
  <r>
    <n v="332"/>
    <x v="289"/>
    <n v="2701"/>
    <x v="0"/>
  </r>
  <r>
    <n v="333"/>
    <x v="290"/>
    <n v="8922"/>
    <x v="0"/>
  </r>
  <r>
    <n v="334"/>
    <x v="291"/>
    <n v="22"/>
    <x v="0"/>
  </r>
  <r>
    <n v="335"/>
    <x v="292"/>
    <n v="8785"/>
    <x v="0"/>
  </r>
  <r>
    <n v="336"/>
    <x v="293"/>
    <n v="2169"/>
    <x v="0"/>
  </r>
  <r>
    <n v="338"/>
    <x v="294"/>
    <n v="2672"/>
    <x v="0"/>
  </r>
  <r>
    <n v="342"/>
    <x v="295"/>
    <n v="1740"/>
    <x v="0"/>
  </r>
  <r>
    <n v="343"/>
    <x v="296"/>
    <n v="3630"/>
    <x v="0"/>
  </r>
  <r>
    <n v="344"/>
    <x v="297"/>
    <n v="121"/>
    <x v="0"/>
  </r>
  <r>
    <n v="346"/>
    <x v="298"/>
    <n v="8886"/>
    <x v="0"/>
  </r>
  <r>
    <n v="347"/>
    <x v="299"/>
    <n v="3054"/>
    <x v="0"/>
  </r>
  <r>
    <n v="348"/>
    <x v="300"/>
    <n v="1880"/>
    <x v="0"/>
  </r>
  <r>
    <n v="349"/>
    <x v="301"/>
    <n v="7946"/>
    <x v="0"/>
  </r>
  <r>
    <n v="350"/>
    <x v="302"/>
    <n v="4381"/>
    <x v="0"/>
  </r>
  <r>
    <n v="351"/>
    <x v="303"/>
    <n v="7505"/>
    <x v="0"/>
  </r>
  <r>
    <n v="352"/>
    <x v="304"/>
    <n v="10990"/>
    <x v="0"/>
  </r>
  <r>
    <n v="353"/>
    <x v="305"/>
    <n v="5977"/>
    <x v="0"/>
  </r>
  <r>
    <n v="452"/>
    <x v="306"/>
    <n v="4294"/>
    <x v="0"/>
  </r>
  <r>
    <n v="453"/>
    <x v="307"/>
    <n v="604"/>
    <x v="0"/>
  </r>
  <r>
    <n v="502"/>
    <x v="308"/>
    <n v="1915"/>
    <x v="0"/>
  </r>
  <r>
    <n v="503"/>
    <x v="309"/>
    <n v="9"/>
    <x v="0"/>
  </r>
  <r>
    <n v="505"/>
    <x v="310"/>
    <n v="843"/>
    <x v="0"/>
  </r>
  <r>
    <n v="506"/>
    <x v="311"/>
    <n v="5450"/>
    <x v="0"/>
  </r>
  <r>
    <n v="507"/>
    <x v="312"/>
    <n v="9801"/>
    <x v="0"/>
  </r>
  <r>
    <n v="508"/>
    <x v="313"/>
    <n v="6000"/>
    <x v="0"/>
  </r>
  <r>
    <n v="510"/>
    <x v="314"/>
    <n v="518"/>
    <x v="0"/>
  </r>
  <r>
    <n v="511"/>
    <x v="315"/>
    <n v="37"/>
    <x v="0"/>
  </r>
  <r>
    <n v="512"/>
    <x v="316"/>
    <n v="4917"/>
    <x v="0"/>
  </r>
  <r>
    <n v="513"/>
    <x v="317"/>
    <n v="5722"/>
    <x v="0"/>
  </r>
  <r>
    <n v="514"/>
    <x v="318"/>
    <n v="3912"/>
    <x v="0"/>
  </r>
  <r>
    <n v="515"/>
    <x v="319"/>
    <n v="7"/>
    <x v="0"/>
  </r>
  <r>
    <n v="516"/>
    <x v="320"/>
    <n v="7478"/>
    <x v="0"/>
  </r>
  <r>
    <n v="517"/>
    <x v="321"/>
    <n v="1097"/>
    <x v="0"/>
  </r>
  <r>
    <n v="585"/>
    <x v="322"/>
    <n v="0"/>
    <x v="0"/>
  </r>
  <r>
    <n v="386"/>
    <x v="323"/>
    <n v="11004"/>
    <x v="0"/>
  </r>
  <r>
    <n v="387"/>
    <x v="324"/>
    <n v="102"/>
    <x v="0"/>
  </r>
  <r>
    <n v="577"/>
    <x v="325"/>
    <n v="0"/>
    <x v="0"/>
  </r>
  <r>
    <n v="390"/>
    <x v="326"/>
    <n v="34134"/>
    <x v="0"/>
  </r>
  <r>
    <n v="391"/>
    <x v="327"/>
    <n v="513"/>
    <x v="0"/>
  </r>
  <r>
    <n v="392"/>
    <x v="328"/>
    <n v="22"/>
    <x v="0"/>
  </r>
  <r>
    <n v="319"/>
    <x v="329"/>
    <n v="4"/>
    <x v="0"/>
  </r>
  <r>
    <n v="320"/>
    <x v="330"/>
    <n v="22741"/>
    <x v="0"/>
  </r>
  <r>
    <n v="337"/>
    <x v="331"/>
    <n v="19320"/>
    <x v="0"/>
  </r>
  <r>
    <n v="339"/>
    <x v="332"/>
    <n v="9924"/>
    <x v="0"/>
  </r>
  <r>
    <n v="340"/>
    <x v="333"/>
    <n v="0"/>
    <x v="0"/>
  </r>
  <r>
    <n v="341"/>
    <x v="334"/>
    <n v="48995"/>
    <x v="0"/>
  </r>
  <r>
    <n v="345"/>
    <x v="335"/>
    <n v="0"/>
    <x v="0"/>
  </r>
  <r>
    <n v="355"/>
    <x v="336"/>
    <n v="1615"/>
    <x v="0"/>
  </r>
  <r>
    <n v="356"/>
    <x v="337"/>
    <n v="107"/>
    <x v="0"/>
  </r>
  <r>
    <n v="357"/>
    <x v="338"/>
    <n v="2585"/>
    <x v="0"/>
  </r>
  <r>
    <n v="367"/>
    <x v="339"/>
    <n v="5378"/>
    <x v="0"/>
  </r>
  <r>
    <n v="368"/>
    <x v="340"/>
    <n v="233"/>
    <x v="0"/>
  </r>
  <r>
    <n v="528"/>
    <x v="341"/>
    <n v="2130"/>
    <x v="0"/>
  </r>
  <r>
    <n v="529"/>
    <x v="342"/>
    <n v="8384"/>
    <x v="0"/>
  </r>
  <r>
    <n v="530"/>
    <x v="343"/>
    <n v="0"/>
    <x v="0"/>
  </r>
  <r>
    <n v="531"/>
    <x v="344"/>
    <n v="1907"/>
    <x v="0"/>
  </r>
  <r>
    <n v="532"/>
    <x v="345"/>
    <n v="1733"/>
    <x v="0"/>
  </r>
  <r>
    <n v="533"/>
    <x v="346"/>
    <n v="1901"/>
    <x v="0"/>
  </r>
  <r>
    <n v="534"/>
    <x v="347"/>
    <n v="397"/>
    <x v="0"/>
  </r>
  <r>
    <n v="535"/>
    <x v="348"/>
    <n v="2905"/>
    <x v="0"/>
  </r>
  <r>
    <n v="536"/>
    <x v="349"/>
    <n v="976"/>
    <x v="0"/>
  </r>
  <r>
    <n v="537"/>
    <x v="350"/>
    <n v="932"/>
    <x v="0"/>
  </r>
  <r>
    <n v="538"/>
    <x v="351"/>
    <n v="7528"/>
    <x v="0"/>
  </r>
  <r>
    <n v="539"/>
    <x v="352"/>
    <n v="8"/>
    <x v="0"/>
  </r>
  <r>
    <n v="541"/>
    <x v="353"/>
    <n v="35181"/>
    <x v="0"/>
  </r>
  <r>
    <n v="542"/>
    <x v="354"/>
    <n v="0"/>
    <x v="0"/>
  </r>
  <r>
    <n v="545"/>
    <x v="355"/>
    <n v="6324"/>
    <x v="0"/>
  </r>
  <r>
    <n v="547"/>
    <x v="356"/>
    <n v="1854"/>
    <x v="0"/>
  </r>
  <r>
    <n v="548"/>
    <x v="357"/>
    <n v="141"/>
    <x v="0"/>
  </r>
  <r>
    <n v="549"/>
    <x v="358"/>
    <n v="2034"/>
    <x v="0"/>
  </r>
  <r>
    <n v="553"/>
    <x v="359"/>
    <n v="5179"/>
    <x v="0"/>
  </r>
  <r>
    <n v="554"/>
    <x v="360"/>
    <n v="1352"/>
    <x v="0"/>
  </r>
  <r>
    <n v="556"/>
    <x v="361"/>
    <n v="3018"/>
    <x v="0"/>
  </r>
  <r>
    <n v="557"/>
    <x v="362"/>
    <n v="32"/>
    <x v="0"/>
  </r>
  <r>
    <n v="558"/>
    <x v="363"/>
    <n v="976"/>
    <x v="0"/>
  </r>
  <r>
    <n v="500"/>
    <x v="364"/>
    <n v="15778"/>
    <x v="0"/>
  </r>
  <r>
    <n v="501"/>
    <x v="365"/>
    <n v="282"/>
    <x v="0"/>
  </r>
  <r>
    <n v="404"/>
    <x v="366"/>
    <n v="7"/>
    <x v="0"/>
  </r>
  <r>
    <n v="407"/>
    <x v="367"/>
    <n v="524"/>
    <x v="0"/>
  </r>
  <r>
    <n v="411"/>
    <x v="368"/>
    <n v="429"/>
    <x v="0"/>
  </r>
  <r>
    <n v="412"/>
    <x v="369"/>
    <n v="1841"/>
    <x v="0"/>
  </r>
  <r>
    <n v="418"/>
    <x v="370"/>
    <n v="0"/>
    <x v="0"/>
  </r>
  <r>
    <n v="443"/>
    <x v="371"/>
    <n v="216"/>
    <x v="0"/>
  </r>
  <r>
    <n v="444"/>
    <x v="372"/>
    <n v="63"/>
    <x v="0"/>
  </r>
  <r>
    <n v="413"/>
    <x v="373"/>
    <n v="664"/>
    <x v="0"/>
  </r>
  <r>
    <n v="491"/>
    <x v="374"/>
    <n v="151"/>
    <x v="0"/>
  </r>
  <r>
    <n v="492"/>
    <x v="375"/>
    <n v="111732"/>
    <x v="0"/>
  </r>
  <r>
    <n v="493"/>
    <x v="376"/>
    <n v="11466"/>
    <x v="0"/>
  </r>
  <r>
    <n v="494"/>
    <x v="377"/>
    <n v="20725"/>
    <x v="0"/>
  </r>
  <r>
    <n v="495"/>
    <x v="378"/>
    <n v="18746"/>
    <x v="0"/>
  </r>
  <r>
    <n v="496"/>
    <x v="379"/>
    <n v="21547"/>
    <x v="0"/>
  </r>
  <r>
    <n v="497"/>
    <x v="380"/>
    <n v="13359"/>
    <x v="0"/>
  </r>
  <r>
    <n v="498"/>
    <x v="381"/>
    <n v="20736"/>
    <x v="0"/>
  </r>
  <r>
    <n v="421"/>
    <x v="382"/>
    <n v="44140"/>
    <x v="0"/>
  </r>
  <r>
    <n v="423"/>
    <x v="383"/>
    <n v="1565"/>
    <x v="0"/>
  </r>
  <r>
    <n v="428"/>
    <x v="384"/>
    <n v="1315"/>
    <x v="0"/>
  </r>
  <r>
    <n v="518"/>
    <x v="385"/>
    <n v="23"/>
    <x v="0"/>
  </r>
  <r>
    <n v="519"/>
    <x v="386"/>
    <n v="4974"/>
    <x v="0"/>
  </r>
  <r>
    <n v="393"/>
    <x v="387"/>
    <n v="85"/>
    <x v="0"/>
  </r>
  <r>
    <n v="395"/>
    <x v="388"/>
    <n v="98"/>
    <x v="0"/>
  </r>
  <r>
    <n v="397"/>
    <x v="389"/>
    <n v="69"/>
    <x v="0"/>
  </r>
  <r>
    <n v="398"/>
    <x v="390"/>
    <n v="144"/>
    <x v="0"/>
  </r>
  <r>
    <n v="399"/>
    <x v="391"/>
    <n v="12"/>
    <x v="0"/>
  </r>
  <r>
    <n v="400"/>
    <x v="392"/>
    <n v="73"/>
    <x v="0"/>
  </r>
  <r>
    <n v="401"/>
    <x v="393"/>
    <n v="133"/>
    <x v="0"/>
  </r>
  <r>
    <n v="402"/>
    <x v="394"/>
    <n v="17"/>
    <x v="0"/>
  </r>
  <r>
    <n v="403"/>
    <x v="395"/>
    <n v="224"/>
    <x v="0"/>
  </r>
  <r>
    <n v="406"/>
    <x v="396"/>
    <n v="43"/>
    <x v="0"/>
  </r>
  <r>
    <n v="416"/>
    <x v="397"/>
    <n v="4"/>
    <x v="0"/>
  </r>
  <r>
    <n v="419"/>
    <x v="398"/>
    <n v="58"/>
    <x v="0"/>
  </r>
  <r>
    <n v="420"/>
    <x v="399"/>
    <n v="816"/>
    <x v="0"/>
  </r>
  <r>
    <n v="425"/>
    <x v="400"/>
    <n v="163"/>
    <x v="0"/>
  </r>
  <r>
    <n v="427"/>
    <x v="401"/>
    <n v="689"/>
    <x v="0"/>
  </r>
  <r>
    <n v="429"/>
    <x v="402"/>
    <n v="6523"/>
    <x v="0"/>
  </r>
  <r>
    <n v="430"/>
    <x v="403"/>
    <n v="4208"/>
    <x v="0"/>
  </r>
  <r>
    <n v="433"/>
    <x v="404"/>
    <n v="667"/>
    <x v="0"/>
  </r>
  <r>
    <n v="434"/>
    <x v="405"/>
    <n v="66"/>
    <x v="0"/>
  </r>
  <r>
    <n v="435"/>
    <x v="406"/>
    <n v="4"/>
    <x v="0"/>
  </r>
  <r>
    <n v="439"/>
    <x v="407"/>
    <n v="5"/>
    <x v="0"/>
  </r>
  <r>
    <n v="441"/>
    <x v="408"/>
    <n v="122"/>
    <x v="0"/>
  </r>
  <r>
    <n v="442"/>
    <x v="409"/>
    <n v="191"/>
    <x v="0"/>
  </r>
  <r>
    <n v="447"/>
    <x v="410"/>
    <n v="35"/>
    <x v="0"/>
  </r>
  <r>
    <n v="448"/>
    <x v="411"/>
    <n v="9120"/>
    <x v="0"/>
  </r>
  <r>
    <n v="449"/>
    <x v="412"/>
    <n v="193"/>
    <x v="0"/>
  </r>
  <r>
    <n v="451"/>
    <x v="413"/>
    <n v="0"/>
    <x v="0"/>
  </r>
  <r>
    <n v="454"/>
    <x v="414"/>
    <n v="0"/>
    <x v="0"/>
  </r>
  <r>
    <n v="456"/>
    <x v="415"/>
    <n v="266"/>
    <x v="0"/>
  </r>
  <r>
    <n v="457"/>
    <x v="416"/>
    <n v="983"/>
    <x v="0"/>
  </r>
  <r>
    <n v="458"/>
    <x v="417"/>
    <n v="452"/>
    <x v="0"/>
  </r>
  <r>
    <n v="459"/>
    <x v="418"/>
    <n v="305"/>
    <x v="0"/>
  </r>
  <r>
    <n v="461"/>
    <x v="419"/>
    <n v="2197"/>
    <x v="0"/>
  </r>
  <r>
    <n v="462"/>
    <x v="420"/>
    <n v="3"/>
    <x v="0"/>
  </r>
  <r>
    <n v="463"/>
    <x v="421"/>
    <n v="218"/>
    <x v="0"/>
  </r>
  <r>
    <n v="464"/>
    <x v="422"/>
    <n v="6"/>
    <x v="0"/>
  </r>
  <r>
    <n v="465"/>
    <x v="423"/>
    <n v="89"/>
    <x v="0"/>
  </r>
  <r>
    <n v="466"/>
    <x v="424"/>
    <n v="435"/>
    <x v="0"/>
  </r>
  <r>
    <n v="467"/>
    <x v="425"/>
    <n v="49"/>
    <x v="0"/>
  </r>
  <r>
    <n v="468"/>
    <x v="426"/>
    <n v="55"/>
    <x v="0"/>
  </r>
  <r>
    <n v="469"/>
    <x v="427"/>
    <n v="67"/>
    <x v="0"/>
  </r>
  <r>
    <n v="470"/>
    <x v="428"/>
    <n v="33"/>
    <x v="0"/>
  </r>
  <r>
    <n v="471"/>
    <x v="429"/>
    <n v="203"/>
    <x v="0"/>
  </r>
  <r>
    <n v="472"/>
    <x v="430"/>
    <n v="337"/>
    <x v="0"/>
  </r>
  <r>
    <n v="473"/>
    <x v="431"/>
    <n v="78"/>
    <x v="0"/>
  </r>
  <r>
    <n v="474"/>
    <x v="432"/>
    <n v="6"/>
    <x v="0"/>
  </r>
  <r>
    <n v="475"/>
    <x v="433"/>
    <n v="340"/>
    <x v="0"/>
  </r>
  <r>
    <n v="476"/>
    <x v="434"/>
    <n v="626"/>
    <x v="0"/>
  </r>
  <r>
    <n v="477"/>
    <x v="435"/>
    <n v="37"/>
    <x v="0"/>
  </r>
  <r>
    <n v="478"/>
    <x v="436"/>
    <n v="253"/>
    <x v="0"/>
  </r>
  <r>
    <n v="479"/>
    <x v="437"/>
    <n v="11"/>
    <x v="0"/>
  </r>
  <r>
    <n v="480"/>
    <x v="438"/>
    <n v="28"/>
    <x v="0"/>
  </r>
  <r>
    <n v="481"/>
    <x v="439"/>
    <n v="220"/>
    <x v="0"/>
  </r>
  <r>
    <n v="482"/>
    <x v="440"/>
    <n v="14"/>
    <x v="0"/>
  </r>
  <r>
    <n v="483"/>
    <x v="441"/>
    <n v="369"/>
    <x v="0"/>
  </r>
  <r>
    <n v="484"/>
    <x v="442"/>
    <n v="57"/>
    <x v="0"/>
  </r>
  <r>
    <n v="485"/>
    <x v="443"/>
    <n v="187"/>
    <x v="0"/>
  </r>
  <r>
    <n v="486"/>
    <x v="444"/>
    <n v="263"/>
    <x v="0"/>
  </r>
  <r>
    <n v="487"/>
    <x v="445"/>
    <n v="243"/>
    <x v="0"/>
  </r>
  <r>
    <n v="488"/>
    <x v="446"/>
    <n v="391"/>
    <x v="0"/>
  </r>
  <r>
    <n v="489"/>
    <x v="447"/>
    <n v="83"/>
    <x v="0"/>
  </r>
  <r>
    <n v="490"/>
    <x v="448"/>
    <n v="45"/>
    <x v="0"/>
  </r>
  <r>
    <n v="437"/>
    <x v="449"/>
    <n v="35425"/>
    <x v="0"/>
  </r>
  <r>
    <n v="438"/>
    <x v="450"/>
    <n v="20423"/>
    <x v="0"/>
  </r>
  <r>
    <n v="455"/>
    <x v="451"/>
    <n v="6922"/>
    <x v="0"/>
  </r>
  <r>
    <n v="460"/>
    <x v="452"/>
    <n v="3717"/>
    <x v="0"/>
  </r>
  <r>
    <n v="414"/>
    <x v="453"/>
    <n v="222"/>
    <x v="0"/>
  </r>
  <r>
    <n v="415"/>
    <x v="454"/>
    <n v="0"/>
    <x v="0"/>
  </r>
  <r>
    <n v="424"/>
    <x v="455"/>
    <n v="15"/>
    <x v="0"/>
  </r>
  <r>
    <n v="426"/>
    <x v="456"/>
    <n v="124"/>
    <x v="0"/>
  </r>
  <r>
    <n v="431"/>
    <x v="457"/>
    <n v="5251"/>
    <x v="0"/>
  </r>
  <r>
    <n v="432"/>
    <x v="458"/>
    <n v="35"/>
    <x v="0"/>
  </r>
  <r>
    <n v="436"/>
    <x v="459"/>
    <n v="65"/>
    <x v="0"/>
  </r>
  <r>
    <n v="440"/>
    <x v="460"/>
    <n v="54"/>
    <x v="0"/>
  </r>
  <r>
    <n v="394"/>
    <x v="461"/>
    <n v="2401"/>
    <x v="0"/>
  </r>
  <r>
    <n v="216"/>
    <x v="462"/>
    <n v="34"/>
    <x v="0"/>
  </r>
  <r>
    <n v="218"/>
    <x v="463"/>
    <n v="5391"/>
    <x v="0"/>
  </r>
  <r>
    <n v="219"/>
    <x v="464"/>
    <n v="132"/>
    <x v="0"/>
  </r>
  <r>
    <n v="224"/>
    <x v="465"/>
    <n v="52"/>
    <x v="0"/>
  </r>
  <r>
    <n v="225"/>
    <x v="466"/>
    <n v="676"/>
    <x v="0"/>
  </r>
  <r>
    <n v="226"/>
    <x v="467"/>
    <n v="794"/>
    <x v="0"/>
  </r>
  <r>
    <n v="227"/>
    <x v="468"/>
    <n v="9526"/>
    <x v="0"/>
  </r>
  <r>
    <n v="228"/>
    <x v="469"/>
    <n v="9610"/>
    <x v="0"/>
  </r>
  <r>
    <n v="229"/>
    <x v="470"/>
    <n v="31589"/>
    <x v="0"/>
  </r>
  <r>
    <n v="230"/>
    <x v="471"/>
    <n v="3842"/>
    <x v="0"/>
  </r>
  <r>
    <n v="231"/>
    <x v="472"/>
    <n v="2630"/>
    <x v="0"/>
  </r>
  <r>
    <n v="233"/>
    <x v="473"/>
    <n v="12"/>
    <x v="0"/>
  </r>
  <r>
    <n v="234"/>
    <x v="474"/>
    <n v="66"/>
    <x v="0"/>
  </r>
  <r>
    <n v="235"/>
    <x v="475"/>
    <n v="6303"/>
    <x v="0"/>
  </r>
  <r>
    <n v="238"/>
    <x v="476"/>
    <n v="6092"/>
    <x v="0"/>
  </r>
  <r>
    <n v="245"/>
    <x v="477"/>
    <n v="885"/>
    <x v="0"/>
  </r>
  <r>
    <n v="408"/>
    <x v="478"/>
    <n v="1750"/>
    <x v="0"/>
  </r>
  <r>
    <n v="409"/>
    <x v="479"/>
    <n v="580"/>
    <x v="0"/>
  </r>
  <r>
    <n v="410"/>
    <x v="480"/>
    <n v="24"/>
    <x v="0"/>
  </r>
  <r>
    <n v="417"/>
    <x v="481"/>
    <n v="573"/>
    <x v="0"/>
  </r>
  <r>
    <n v="422"/>
    <x v="482"/>
    <n v="72"/>
    <x v="0"/>
  </r>
  <r>
    <n v="522"/>
    <x v="483"/>
    <n v="2177"/>
    <x v="0"/>
  </r>
  <r>
    <n v="524"/>
    <x v="484"/>
    <n v="144"/>
    <x v="0"/>
  </r>
  <r>
    <n v="358"/>
    <x v="485"/>
    <n v="204"/>
    <x v="0"/>
  </r>
  <r>
    <n v="360"/>
    <x v="486"/>
    <n v="26"/>
    <x v="0"/>
  </r>
  <r>
    <n v="364"/>
    <x v="487"/>
    <n v="12134"/>
    <x v="0"/>
  </r>
  <r>
    <n v="371"/>
    <x v="488"/>
    <n v="1188"/>
    <x v="0"/>
  </r>
  <r>
    <n v="374"/>
    <x v="489"/>
    <n v="197"/>
    <x v="0"/>
  </r>
  <r>
    <n v="375"/>
    <x v="490"/>
    <n v="386"/>
    <x v="0"/>
  </r>
  <r>
    <n v="525"/>
    <x v="491"/>
    <n v="972"/>
    <x v="0"/>
  </r>
  <r>
    <n v="521"/>
    <x v="492"/>
    <n v="6457"/>
    <x v="0"/>
  </r>
  <r>
    <n v="523"/>
    <x v="493"/>
    <n v="11307"/>
    <x v="0"/>
  </r>
  <r>
    <n v="526"/>
    <x v="494"/>
    <n v="9573"/>
    <x v="0"/>
  </r>
  <r>
    <n v="527"/>
    <x v="495"/>
    <n v="3879"/>
    <x v="0"/>
  </r>
  <r>
    <n v="359"/>
    <x v="496"/>
    <n v="0"/>
    <x v="0"/>
  </r>
  <r>
    <n v="362"/>
    <x v="497"/>
    <n v="0"/>
    <x v="0"/>
  </r>
  <r>
    <n v="363"/>
    <x v="498"/>
    <n v="0"/>
    <x v="0"/>
  </r>
  <r>
    <n v="158"/>
    <x v="499"/>
    <n v="5"/>
    <x v="0"/>
  </r>
  <r>
    <n v="377"/>
    <x v="500"/>
    <n v="3831"/>
    <x v="0"/>
  </r>
  <r>
    <n v="378"/>
    <x v="501"/>
    <n v="771"/>
    <x v="0"/>
  </r>
  <r>
    <n v="379"/>
    <x v="502"/>
    <n v="10084"/>
    <x v="0"/>
  </r>
  <r>
    <n v="574"/>
    <x v="503"/>
    <n v="5523"/>
    <x v="0"/>
  </r>
  <r>
    <n v="499"/>
    <x v="504"/>
    <n v="3619"/>
    <x v="0"/>
  </r>
  <r>
    <n v="92"/>
    <x v="505"/>
    <n v="1105"/>
    <x v="0"/>
  </r>
  <r>
    <n v="369"/>
    <x v="506"/>
    <n v="3341"/>
    <x v="0"/>
  </r>
  <r>
    <n v="370"/>
    <x v="507"/>
    <n v="7034"/>
    <x v="0"/>
  </r>
  <r>
    <n v="372"/>
    <x v="508"/>
    <n v="1112"/>
    <x v="0"/>
  </r>
  <r>
    <n v="373"/>
    <x v="509"/>
    <n v="1930"/>
    <x v="0"/>
  </r>
  <r>
    <n v="389"/>
    <x v="510"/>
    <n v="2718"/>
    <x v="0"/>
  </r>
  <r>
    <n v="405"/>
    <x v="511"/>
    <n v="6424"/>
    <x v="0"/>
  </r>
  <r>
    <n v="388"/>
    <x v="512"/>
    <n v="4288"/>
    <x v="0"/>
  </r>
  <r>
    <n v="384"/>
    <x v="513"/>
    <n v="1192"/>
    <x v="0"/>
  </r>
  <r>
    <n v="18"/>
    <x v="514"/>
    <n v="3483"/>
    <x v="0"/>
  </r>
  <r>
    <n v="365"/>
    <x v="515"/>
    <n v="4103"/>
    <x v="0"/>
  </r>
  <r>
    <n v="380"/>
    <x v="516"/>
    <n v="10192"/>
    <x v="0"/>
  </r>
  <r>
    <n v="381"/>
    <x v="517"/>
    <n v="1075"/>
    <x v="0"/>
  </r>
  <r>
    <n v="382"/>
    <x v="518"/>
    <n v="921"/>
    <x v="0"/>
  </r>
  <r>
    <n v="361"/>
    <x v="519"/>
    <n v="441"/>
    <x v="0"/>
  </r>
  <r>
    <n v="376"/>
    <x v="520"/>
    <n v="4253"/>
    <x v="0"/>
  </r>
  <r>
    <n v="383"/>
    <x v="521"/>
    <n v="507"/>
    <x v="0"/>
  </r>
  <r>
    <n v="385"/>
    <x v="522"/>
    <n v="5017"/>
    <x v="0"/>
  </r>
  <r>
    <n v="520"/>
    <x v="523"/>
    <n v="277397"/>
    <x v="0"/>
  </r>
  <r>
    <n v="540"/>
    <x v="524"/>
    <n v="1011"/>
    <x v="0"/>
  </r>
  <r>
    <n v="543"/>
    <x v="525"/>
    <n v="3654"/>
    <x v="0"/>
  </r>
  <r>
    <n v="544"/>
    <x v="526"/>
    <n v="2713"/>
    <x v="0"/>
  </r>
  <r>
    <n v="546"/>
    <x v="527"/>
    <n v="3090"/>
    <x v="0"/>
  </r>
  <r>
    <n v="551"/>
    <x v="528"/>
    <n v="1085"/>
    <x v="0"/>
  </r>
  <r>
    <n v="552"/>
    <x v="529"/>
    <n v="1481"/>
    <x v="0"/>
  </r>
  <r>
    <n v="555"/>
    <x v="530"/>
    <n v="14118"/>
    <x v="0"/>
  </r>
  <r>
    <n v="559"/>
    <x v="531"/>
    <n v="48"/>
    <x v="0"/>
  </r>
  <r>
    <n v="560"/>
    <x v="532"/>
    <n v="2416"/>
    <x v="0"/>
  </r>
  <r>
    <n v="561"/>
    <x v="533"/>
    <n v="3244"/>
    <x v="0"/>
  </r>
  <r>
    <n v="562"/>
    <x v="534"/>
    <n v="800"/>
    <x v="0"/>
  </r>
  <r>
    <n v="563"/>
    <x v="535"/>
    <n v="34"/>
    <x v="0"/>
  </r>
  <r>
    <n v="564"/>
    <x v="536"/>
    <n v="2132"/>
    <x v="0"/>
  </r>
  <r>
    <n v="565"/>
    <x v="537"/>
    <n v="3931"/>
    <x v="0"/>
  </r>
  <r>
    <n v="566"/>
    <x v="538"/>
    <n v="1978"/>
    <x v="0"/>
  </r>
  <r>
    <n v="568"/>
    <x v="539"/>
    <n v="7"/>
    <x v="0"/>
  </r>
  <r>
    <n v="274"/>
    <x v="540"/>
    <n v="7584"/>
    <x v="0"/>
  </r>
  <r>
    <n v="275"/>
    <x v="541"/>
    <n v="30234"/>
    <x v="0"/>
  </r>
  <r>
    <n v="278"/>
    <x v="542"/>
    <n v="1077"/>
    <x v="0"/>
  </r>
  <r>
    <n v="282"/>
    <x v="543"/>
    <n v="96386"/>
    <x v="0"/>
  </r>
  <r>
    <n v="285"/>
    <x v="544"/>
    <n v="4011"/>
    <x v="0"/>
  </r>
  <r>
    <n v="286"/>
    <x v="545"/>
    <n v="277159"/>
    <x v="0"/>
  </r>
  <r>
    <n v="302"/>
    <x v="546"/>
    <n v="44"/>
    <x v="0"/>
  </r>
  <r>
    <n v="304"/>
    <x v="547"/>
    <n v="22"/>
    <x v="0"/>
  </r>
  <r>
    <n v="567"/>
    <x v="548"/>
    <n v="33"/>
    <x v="0"/>
  </r>
  <r>
    <n v="569"/>
    <x v="549"/>
    <n v="8"/>
    <x v="0"/>
  </r>
  <r>
    <n v="570"/>
    <x v="550"/>
    <n v="370114"/>
    <x v="0"/>
  </r>
  <r>
    <n v="586"/>
    <x v="551"/>
    <n v="288"/>
    <x v="0"/>
  </r>
  <r>
    <n v="131"/>
    <x v="552"/>
    <n v="2871"/>
    <x v="0"/>
  </r>
  <r>
    <n v="132"/>
    <x v="553"/>
    <n v="40"/>
    <x v="0"/>
  </r>
  <r>
    <n v="287"/>
    <x v="554"/>
    <n v="17582"/>
    <x v="0"/>
  </r>
  <r>
    <n v="288"/>
    <x v="555"/>
    <n v="14188"/>
    <x v="0"/>
  </r>
  <r>
    <n v="289"/>
    <x v="556"/>
    <n v="23190"/>
    <x v="0"/>
  </r>
  <r>
    <n v="579"/>
    <x v="557"/>
    <n v="9"/>
    <x v="0"/>
  </r>
  <r>
    <n v="580"/>
    <x v="558"/>
    <n v="14"/>
    <x v="0"/>
  </r>
  <r>
    <n v="581"/>
    <x v="559"/>
    <n v="1020"/>
    <x v="0"/>
  </r>
  <r>
    <n v="582"/>
    <x v="560"/>
    <n v="7"/>
    <x v="0"/>
  </r>
  <r>
    <n v="583"/>
    <x v="561"/>
    <n v="633"/>
    <x v="0"/>
  </r>
  <r>
    <n v="584"/>
    <x v="562"/>
    <n v="3941"/>
    <x v="0"/>
  </r>
  <r>
    <n v="71"/>
    <x v="563"/>
    <n v="9172"/>
    <x v="0"/>
  </r>
  <r>
    <n v="596"/>
    <x v="564"/>
    <n v="364653"/>
    <x v="0"/>
  </r>
  <r>
    <n v="12"/>
    <x v="0"/>
    <n v="5813"/>
    <x v="1"/>
  </r>
  <r>
    <n v="14"/>
    <x v="1"/>
    <n v="4622"/>
    <x v="1"/>
  </r>
  <r>
    <n v="16"/>
    <x v="2"/>
    <n v="8"/>
    <x v="1"/>
  </r>
  <r>
    <n v="73"/>
    <x v="3"/>
    <n v="12637"/>
    <x v="1"/>
  </r>
  <r>
    <n v="504"/>
    <x v="4"/>
    <n v="0"/>
    <x v="1"/>
  </r>
  <r>
    <n v="576"/>
    <x v="5"/>
    <n v="27555"/>
    <x v="1"/>
  </r>
  <r>
    <n v="578"/>
    <x v="6"/>
    <n v="8"/>
    <x v="1"/>
  </r>
  <r>
    <n v="15"/>
    <x v="7"/>
    <n v="125"/>
    <x v="1"/>
  </r>
  <r>
    <n v="21"/>
    <x v="8"/>
    <n v="592"/>
    <x v="1"/>
  </r>
  <r>
    <n v="13"/>
    <x v="9"/>
    <n v="135"/>
    <x v="1"/>
  </r>
  <r>
    <n v="23"/>
    <x v="10"/>
    <n v="49631"/>
    <x v="1"/>
  </r>
  <r>
    <n v="24"/>
    <x v="11"/>
    <n v="391"/>
    <x v="1"/>
  </r>
  <r>
    <n v="25"/>
    <x v="12"/>
    <n v="448"/>
    <x v="1"/>
  </r>
  <r>
    <n v="26"/>
    <x v="13"/>
    <n v="592"/>
    <x v="1"/>
  </r>
  <r>
    <n v="27"/>
    <x v="14"/>
    <n v="0"/>
    <x v="1"/>
  </r>
  <r>
    <n v="28"/>
    <x v="15"/>
    <n v="78"/>
    <x v="1"/>
  </r>
  <r>
    <n v="29"/>
    <x v="16"/>
    <n v="256"/>
    <x v="1"/>
  </r>
  <r>
    <n v="30"/>
    <x v="17"/>
    <n v="446"/>
    <x v="1"/>
  </r>
  <r>
    <n v="31"/>
    <x v="18"/>
    <n v="84"/>
    <x v="1"/>
  </r>
  <r>
    <n v="32"/>
    <x v="19"/>
    <n v="666"/>
    <x v="1"/>
  </r>
  <r>
    <n v="33"/>
    <x v="20"/>
    <n v="194"/>
    <x v="1"/>
  </r>
  <r>
    <n v="34"/>
    <x v="21"/>
    <n v="274"/>
    <x v="1"/>
  </r>
  <r>
    <n v="37"/>
    <x v="22"/>
    <n v="0"/>
    <x v="1"/>
  </r>
  <r>
    <n v="77"/>
    <x v="23"/>
    <n v="416"/>
    <x v="1"/>
  </r>
  <r>
    <n v="38"/>
    <x v="24"/>
    <n v="54112"/>
    <x v="1"/>
  </r>
  <r>
    <n v="43"/>
    <x v="25"/>
    <n v="1"/>
    <x v="1"/>
  </r>
  <r>
    <n v="44"/>
    <x v="26"/>
    <n v="55"/>
    <x v="1"/>
  </r>
  <r>
    <n v="45"/>
    <x v="27"/>
    <n v="97"/>
    <x v="1"/>
  </r>
  <r>
    <n v="46"/>
    <x v="565"/>
    <n v="30656"/>
    <x v="1"/>
  </r>
  <r>
    <n v="48"/>
    <x v="28"/>
    <n v="79"/>
    <x v="1"/>
  </r>
  <r>
    <n v="50"/>
    <x v="29"/>
    <n v="7"/>
    <x v="1"/>
  </r>
  <r>
    <n v="52"/>
    <x v="30"/>
    <n v="7"/>
    <x v="1"/>
  </r>
  <r>
    <n v="53"/>
    <x v="31"/>
    <n v="12"/>
    <x v="1"/>
  </r>
  <r>
    <n v="55"/>
    <x v="32"/>
    <n v="9"/>
    <x v="1"/>
  </r>
  <r>
    <n v="58"/>
    <x v="33"/>
    <n v="218"/>
    <x v="1"/>
  </r>
  <r>
    <n v="59"/>
    <x v="34"/>
    <n v="3"/>
    <x v="1"/>
  </r>
  <r>
    <n v="60"/>
    <x v="35"/>
    <n v="8"/>
    <x v="1"/>
  </r>
  <r>
    <n v="61"/>
    <x v="36"/>
    <n v="0"/>
    <x v="1"/>
  </r>
  <r>
    <n v="47"/>
    <x v="37"/>
    <n v="158"/>
    <x v="1"/>
  </r>
  <r>
    <n v="49"/>
    <x v="38"/>
    <n v="521"/>
    <x v="1"/>
  </r>
  <r>
    <n v="51"/>
    <x v="39"/>
    <n v="6"/>
    <x v="1"/>
  </r>
  <r>
    <n v="54"/>
    <x v="40"/>
    <n v="106"/>
    <x v="1"/>
  </r>
  <r>
    <n v="56"/>
    <x v="41"/>
    <n v="14"/>
    <x v="1"/>
  </r>
  <r>
    <n v="57"/>
    <x v="42"/>
    <n v="1"/>
    <x v="1"/>
  </r>
  <r>
    <n v="366"/>
    <x v="43"/>
    <n v="198"/>
    <x v="1"/>
  </r>
  <r>
    <n v="62"/>
    <x v="44"/>
    <n v="49"/>
    <x v="1"/>
  </r>
  <r>
    <n v="86"/>
    <x v="45"/>
    <n v="-10233"/>
    <x v="1"/>
  </r>
  <r>
    <n v="99"/>
    <x v="46"/>
    <n v="17328"/>
    <x v="1"/>
  </r>
  <r>
    <n v="17"/>
    <x v="47"/>
    <n v="3"/>
    <x v="1"/>
  </r>
  <r>
    <n v="20"/>
    <x v="48"/>
    <n v="10261"/>
    <x v="1"/>
  </r>
  <r>
    <n v="22"/>
    <x v="49"/>
    <n v="0"/>
    <x v="1"/>
  </r>
  <r>
    <n v="64"/>
    <x v="50"/>
    <n v="1"/>
    <x v="1"/>
  </r>
  <r>
    <n v="72"/>
    <x v="566"/>
    <n v="400560"/>
    <x v="1"/>
  </r>
  <r>
    <n v="63"/>
    <x v="51"/>
    <n v="4"/>
    <x v="1"/>
  </r>
  <r>
    <n v="74"/>
    <x v="52"/>
    <n v="2"/>
    <x v="1"/>
  </r>
  <r>
    <n v="75"/>
    <x v="53"/>
    <n v="825"/>
    <x v="1"/>
  </r>
  <r>
    <n v="76"/>
    <x v="54"/>
    <n v="1893"/>
    <x v="1"/>
  </r>
  <r>
    <n v="78"/>
    <x v="55"/>
    <n v="8649"/>
    <x v="1"/>
  </r>
  <r>
    <n v="80"/>
    <x v="56"/>
    <n v="10"/>
    <x v="1"/>
  </r>
  <r>
    <n v="88"/>
    <x v="57"/>
    <n v="-936"/>
    <x v="1"/>
  </r>
  <r>
    <n v="84"/>
    <x v="58"/>
    <n v="-4799"/>
    <x v="1"/>
  </r>
  <r>
    <n v="85"/>
    <x v="59"/>
    <n v="-6118"/>
    <x v="1"/>
  </r>
  <r>
    <n v="83"/>
    <x v="60"/>
    <n v="-1999"/>
    <x v="1"/>
  </r>
  <r>
    <n v="81"/>
    <x v="61"/>
    <n v="41442"/>
    <x v="1"/>
  </r>
  <r>
    <n v="90"/>
    <x v="62"/>
    <n v="-8855"/>
    <x v="1"/>
  </r>
  <r>
    <n v="65"/>
    <x v="567"/>
    <n v="36928"/>
    <x v="1"/>
  </r>
  <r>
    <n v="66"/>
    <x v="63"/>
    <n v="0"/>
    <x v="1"/>
  </r>
  <r>
    <n v="119"/>
    <x v="64"/>
    <n v="617"/>
    <x v="1"/>
  </r>
  <r>
    <n v="120"/>
    <x v="65"/>
    <n v="130854"/>
    <x v="1"/>
  </r>
  <r>
    <n v="121"/>
    <x v="66"/>
    <n v="518"/>
    <x v="1"/>
  </r>
  <r>
    <n v="122"/>
    <x v="67"/>
    <n v="67"/>
    <x v="1"/>
  </r>
  <r>
    <n v="19"/>
    <x v="68"/>
    <n v="1661"/>
    <x v="1"/>
  </r>
  <r>
    <n v="100"/>
    <x v="69"/>
    <n v="5855"/>
    <x v="1"/>
  </r>
  <r>
    <n v="101"/>
    <x v="70"/>
    <n v="297"/>
    <x v="1"/>
  </r>
  <r>
    <n v="102"/>
    <x v="71"/>
    <n v="328"/>
    <x v="1"/>
  </r>
  <r>
    <n v="103"/>
    <x v="72"/>
    <n v="989"/>
    <x v="1"/>
  </r>
  <r>
    <n v="104"/>
    <x v="73"/>
    <n v="15"/>
    <x v="1"/>
  </r>
  <r>
    <n v="105"/>
    <x v="74"/>
    <n v="1"/>
    <x v="1"/>
  </r>
  <r>
    <n v="106"/>
    <x v="75"/>
    <n v="2413"/>
    <x v="1"/>
  </r>
  <r>
    <n v="107"/>
    <x v="76"/>
    <n v="1793"/>
    <x v="1"/>
  </r>
  <r>
    <n v="172"/>
    <x v="77"/>
    <n v="3"/>
    <x v="1"/>
  </r>
  <r>
    <n v="111"/>
    <x v="78"/>
    <n v="1073"/>
    <x v="1"/>
  </r>
  <r>
    <n v="117"/>
    <x v="79"/>
    <n v="455"/>
    <x v="1"/>
  </r>
  <r>
    <n v="110"/>
    <x v="80"/>
    <n v="12"/>
    <x v="1"/>
  </r>
  <r>
    <n v="112"/>
    <x v="81"/>
    <n v="0"/>
    <x v="1"/>
  </r>
  <r>
    <n v="113"/>
    <x v="82"/>
    <n v="29521"/>
    <x v="1"/>
  </r>
  <r>
    <n v="114"/>
    <x v="83"/>
    <n v="204"/>
    <x v="1"/>
  </r>
  <r>
    <n v="115"/>
    <x v="84"/>
    <n v="170"/>
    <x v="1"/>
  </r>
  <r>
    <n v="575"/>
    <x v="85"/>
    <n v="110"/>
    <x v="1"/>
  </r>
  <r>
    <n v="123"/>
    <x v="86"/>
    <n v="22009"/>
    <x v="1"/>
  </r>
  <r>
    <n v="69"/>
    <x v="87"/>
    <n v="2"/>
    <x v="1"/>
  </r>
  <r>
    <n v="142"/>
    <x v="88"/>
    <n v="29"/>
    <x v="1"/>
  </r>
  <r>
    <n v="143"/>
    <x v="89"/>
    <n v="33"/>
    <x v="1"/>
  </r>
  <r>
    <n v="144"/>
    <x v="90"/>
    <n v="1047"/>
    <x v="1"/>
  </r>
  <r>
    <n v="145"/>
    <x v="91"/>
    <n v="0"/>
    <x v="1"/>
  </r>
  <r>
    <n v="146"/>
    <x v="92"/>
    <n v="3"/>
    <x v="1"/>
  </r>
  <r>
    <n v="147"/>
    <x v="93"/>
    <n v="1"/>
    <x v="1"/>
  </r>
  <r>
    <n v="67"/>
    <x v="94"/>
    <n v="897"/>
    <x v="1"/>
  </r>
  <r>
    <n v="68"/>
    <x v="95"/>
    <n v="0"/>
    <x v="1"/>
  </r>
  <r>
    <n v="70"/>
    <x v="96"/>
    <n v="-12298"/>
    <x v="1"/>
  </r>
  <r>
    <n v="87"/>
    <x v="97"/>
    <n v="-20566"/>
    <x v="1"/>
  </r>
  <r>
    <n v="94"/>
    <x v="98"/>
    <n v="-25971"/>
    <x v="1"/>
  </r>
  <r>
    <n v="91"/>
    <x v="99"/>
    <n v="-3493"/>
    <x v="1"/>
  </r>
  <r>
    <n v="95"/>
    <x v="100"/>
    <n v="-6754"/>
    <x v="1"/>
  </r>
  <r>
    <n v="96"/>
    <x v="101"/>
    <n v="-4849"/>
    <x v="1"/>
  </r>
  <r>
    <n v="97"/>
    <x v="102"/>
    <n v="-7347"/>
    <x v="1"/>
  </r>
  <r>
    <n v="98"/>
    <x v="103"/>
    <n v="-4054"/>
    <x v="1"/>
  </r>
  <r>
    <n v="116"/>
    <x v="104"/>
    <n v="0"/>
    <x v="1"/>
  </r>
  <r>
    <n v="108"/>
    <x v="105"/>
    <n v="2152"/>
    <x v="1"/>
  </r>
  <r>
    <n v="354"/>
    <x v="106"/>
    <n v="7824"/>
    <x v="1"/>
  </r>
  <r>
    <n v="126"/>
    <x v="107"/>
    <n v="38809"/>
    <x v="1"/>
  </r>
  <r>
    <n v="127"/>
    <x v="108"/>
    <n v="1115"/>
    <x v="1"/>
  </r>
  <r>
    <n v="128"/>
    <x v="109"/>
    <n v="48"/>
    <x v="1"/>
  </r>
  <r>
    <n v="129"/>
    <x v="110"/>
    <n v="78"/>
    <x v="1"/>
  </r>
  <r>
    <n v="130"/>
    <x v="111"/>
    <n v="353"/>
    <x v="1"/>
  </r>
  <r>
    <n v="134"/>
    <x v="112"/>
    <n v="5"/>
    <x v="1"/>
  </r>
  <r>
    <n v="135"/>
    <x v="113"/>
    <n v="0"/>
    <x v="1"/>
  </r>
  <r>
    <n v="136"/>
    <x v="114"/>
    <n v="290"/>
    <x v="1"/>
  </r>
  <r>
    <n v="137"/>
    <x v="115"/>
    <n v="81"/>
    <x v="1"/>
  </r>
  <r>
    <n v="138"/>
    <x v="116"/>
    <n v="2"/>
    <x v="1"/>
  </r>
  <r>
    <n v="139"/>
    <x v="117"/>
    <n v="17"/>
    <x v="1"/>
  </r>
  <r>
    <n v="140"/>
    <x v="118"/>
    <n v="12"/>
    <x v="1"/>
  </r>
  <r>
    <n v="141"/>
    <x v="119"/>
    <n v="13"/>
    <x v="1"/>
  </r>
  <r>
    <n v="150"/>
    <x v="120"/>
    <n v="83150"/>
    <x v="1"/>
  </r>
  <r>
    <n v="151"/>
    <x v="121"/>
    <n v="348"/>
    <x v="1"/>
  </r>
  <r>
    <n v="152"/>
    <x v="122"/>
    <n v="204"/>
    <x v="1"/>
  </r>
  <r>
    <n v="153"/>
    <x v="123"/>
    <n v="4"/>
    <x v="1"/>
  </r>
  <r>
    <n v="154"/>
    <x v="124"/>
    <n v="285"/>
    <x v="1"/>
  </r>
  <r>
    <n v="156"/>
    <x v="125"/>
    <n v="974"/>
    <x v="1"/>
  </r>
  <r>
    <n v="157"/>
    <x v="126"/>
    <n v="78"/>
    <x v="1"/>
  </r>
  <r>
    <n v="159"/>
    <x v="127"/>
    <n v="2"/>
    <x v="1"/>
  </r>
  <r>
    <n v="160"/>
    <x v="128"/>
    <n v="1"/>
    <x v="1"/>
  </r>
  <r>
    <n v="161"/>
    <x v="129"/>
    <n v="240"/>
    <x v="1"/>
  </r>
  <r>
    <n v="162"/>
    <x v="130"/>
    <n v="175"/>
    <x v="1"/>
  </r>
  <r>
    <n v="163"/>
    <x v="131"/>
    <n v="712"/>
    <x v="1"/>
  </r>
  <r>
    <n v="164"/>
    <x v="132"/>
    <n v="0"/>
    <x v="1"/>
  </r>
  <r>
    <n v="165"/>
    <x v="133"/>
    <n v="137"/>
    <x v="1"/>
  </r>
  <r>
    <n v="166"/>
    <x v="134"/>
    <n v="633"/>
    <x v="1"/>
  </r>
  <r>
    <n v="167"/>
    <x v="135"/>
    <n v="956"/>
    <x v="1"/>
  </r>
  <r>
    <n v="168"/>
    <x v="136"/>
    <n v="685"/>
    <x v="1"/>
  </r>
  <r>
    <n v="169"/>
    <x v="137"/>
    <n v="99"/>
    <x v="1"/>
  </r>
  <r>
    <n v="170"/>
    <x v="138"/>
    <n v="513"/>
    <x v="1"/>
  </r>
  <r>
    <n v="155"/>
    <x v="139"/>
    <n v="1158"/>
    <x v="1"/>
  </r>
  <r>
    <n v="79"/>
    <x v="140"/>
    <n v="202"/>
    <x v="1"/>
  </r>
  <r>
    <n v="171"/>
    <x v="141"/>
    <n v="98"/>
    <x v="1"/>
  </r>
  <r>
    <n v="178"/>
    <x v="142"/>
    <n v="6"/>
    <x v="1"/>
  </r>
  <r>
    <n v="179"/>
    <x v="143"/>
    <n v="276"/>
    <x v="1"/>
  </r>
  <r>
    <n v="180"/>
    <x v="144"/>
    <n v="100"/>
    <x v="1"/>
  </r>
  <r>
    <n v="182"/>
    <x v="145"/>
    <n v="172"/>
    <x v="1"/>
  </r>
  <r>
    <n v="183"/>
    <x v="146"/>
    <n v="21"/>
    <x v="1"/>
  </r>
  <r>
    <n v="450"/>
    <x v="147"/>
    <n v="492"/>
    <x v="1"/>
  </r>
  <r>
    <n v="589"/>
    <x v="148"/>
    <n v="15"/>
    <x v="1"/>
  </r>
  <r>
    <n v="590"/>
    <x v="149"/>
    <n v="14"/>
    <x v="1"/>
  </r>
  <r>
    <n v="591"/>
    <x v="150"/>
    <n v="139"/>
    <x v="1"/>
  </r>
  <r>
    <n v="592"/>
    <x v="151"/>
    <n v="169"/>
    <x v="1"/>
  </r>
  <r>
    <n v="593"/>
    <x v="152"/>
    <n v="262"/>
    <x v="1"/>
  </r>
  <r>
    <n v="594"/>
    <x v="153"/>
    <n v="106"/>
    <x v="1"/>
  </r>
  <r>
    <n v="595"/>
    <x v="154"/>
    <n v="109"/>
    <x v="1"/>
  </r>
  <r>
    <n v="39"/>
    <x v="568"/>
    <n v="-2449"/>
    <x v="1"/>
  </r>
  <r>
    <n v="42"/>
    <x v="155"/>
    <n v="0"/>
    <x v="1"/>
  </r>
  <r>
    <n v="173"/>
    <x v="156"/>
    <n v="5"/>
    <x v="1"/>
  </r>
  <r>
    <n v="174"/>
    <x v="157"/>
    <n v="556"/>
    <x v="1"/>
  </r>
  <r>
    <n v="175"/>
    <x v="158"/>
    <n v="0"/>
    <x v="1"/>
  </r>
  <r>
    <n v="177"/>
    <x v="159"/>
    <n v="95"/>
    <x v="1"/>
  </r>
  <r>
    <n v="185"/>
    <x v="160"/>
    <n v="818"/>
    <x v="1"/>
  </r>
  <r>
    <n v="445"/>
    <x v="161"/>
    <n v="566"/>
    <x v="1"/>
  </r>
  <r>
    <n v="446"/>
    <x v="162"/>
    <n v="55"/>
    <x v="1"/>
  </r>
  <r>
    <n v="587"/>
    <x v="163"/>
    <n v="87"/>
    <x v="1"/>
  </r>
  <r>
    <n v="588"/>
    <x v="164"/>
    <n v="7"/>
    <x v="1"/>
  </r>
  <r>
    <n v="176"/>
    <x v="165"/>
    <n v="1"/>
    <x v="1"/>
  </r>
  <r>
    <n v="184"/>
    <x v="166"/>
    <n v="1"/>
    <x v="1"/>
  </r>
  <r>
    <n v="186"/>
    <x v="167"/>
    <n v="57381"/>
    <x v="1"/>
  </r>
  <r>
    <n v="188"/>
    <x v="168"/>
    <n v="3"/>
    <x v="1"/>
  </r>
  <r>
    <n v="189"/>
    <x v="169"/>
    <n v="2"/>
    <x v="1"/>
  </r>
  <r>
    <n v="255"/>
    <x v="170"/>
    <n v="0"/>
    <x v="1"/>
  </r>
  <r>
    <n v="187"/>
    <x v="171"/>
    <n v="3649"/>
    <x v="1"/>
  </r>
  <r>
    <n v="125"/>
    <x v="172"/>
    <n v="0"/>
    <x v="1"/>
  </r>
  <r>
    <n v="148"/>
    <x v="173"/>
    <n v="74"/>
    <x v="1"/>
  </r>
  <r>
    <n v="149"/>
    <x v="174"/>
    <n v="12"/>
    <x v="1"/>
  </r>
  <r>
    <n v="109"/>
    <x v="175"/>
    <n v="17436"/>
    <x v="1"/>
  </r>
  <r>
    <n v="133"/>
    <x v="176"/>
    <n v="83"/>
    <x v="1"/>
  </r>
  <r>
    <n v="199"/>
    <x v="177"/>
    <n v="18443"/>
    <x v="1"/>
  </r>
  <r>
    <n v="203"/>
    <x v="178"/>
    <n v="516"/>
    <x v="1"/>
  </r>
  <r>
    <n v="237"/>
    <x v="179"/>
    <n v="1019"/>
    <x v="1"/>
  </r>
  <r>
    <n v="239"/>
    <x v="180"/>
    <n v="63"/>
    <x v="1"/>
  </r>
  <r>
    <n v="240"/>
    <x v="181"/>
    <n v="64"/>
    <x v="1"/>
  </r>
  <r>
    <n v="269"/>
    <x v="182"/>
    <n v="26"/>
    <x v="1"/>
  </r>
  <r>
    <n v="280"/>
    <x v="183"/>
    <n v="3"/>
    <x v="1"/>
  </r>
  <r>
    <n v="283"/>
    <x v="184"/>
    <n v="2244"/>
    <x v="1"/>
  </r>
  <r>
    <n v="297"/>
    <x v="185"/>
    <n v="1"/>
    <x v="1"/>
  </r>
  <r>
    <n v="299"/>
    <x v="186"/>
    <n v="11"/>
    <x v="1"/>
  </r>
  <r>
    <n v="124"/>
    <x v="187"/>
    <n v="0"/>
    <x v="1"/>
  </r>
  <r>
    <n v="191"/>
    <x v="188"/>
    <n v="195"/>
    <x v="1"/>
  </r>
  <r>
    <n v="195"/>
    <x v="189"/>
    <n v="0"/>
    <x v="1"/>
  </r>
  <r>
    <n v="200"/>
    <x v="190"/>
    <n v="52348"/>
    <x v="1"/>
  </r>
  <r>
    <n v="205"/>
    <x v="191"/>
    <n v="292"/>
    <x v="1"/>
  </r>
  <r>
    <n v="273"/>
    <x v="192"/>
    <n v="1"/>
    <x v="1"/>
  </r>
  <r>
    <n v="277"/>
    <x v="193"/>
    <n v="1"/>
    <x v="1"/>
  </r>
  <r>
    <n v="204"/>
    <x v="194"/>
    <n v="2"/>
    <x v="1"/>
  </r>
  <r>
    <n v="206"/>
    <x v="195"/>
    <n v="105305"/>
    <x v="1"/>
  </r>
  <r>
    <n v="221"/>
    <x v="196"/>
    <n v="610"/>
    <x v="1"/>
  </r>
  <r>
    <n v="268"/>
    <x v="197"/>
    <n v="2605"/>
    <x v="1"/>
  </r>
  <r>
    <n v="270"/>
    <x v="198"/>
    <n v="14"/>
    <x v="1"/>
  </r>
  <r>
    <n v="190"/>
    <x v="199"/>
    <n v="914"/>
    <x v="1"/>
  </r>
  <r>
    <n v="201"/>
    <x v="200"/>
    <n v="22"/>
    <x v="1"/>
  </r>
  <r>
    <n v="202"/>
    <x v="201"/>
    <n v="189"/>
    <x v="1"/>
  </r>
  <r>
    <n v="215"/>
    <x v="202"/>
    <n v="1654"/>
    <x v="1"/>
  </r>
  <r>
    <n v="232"/>
    <x v="203"/>
    <n v="438"/>
    <x v="1"/>
  </r>
  <r>
    <n v="236"/>
    <x v="204"/>
    <n v="573"/>
    <x v="1"/>
  </r>
  <r>
    <n v="241"/>
    <x v="205"/>
    <n v="0"/>
    <x v="1"/>
  </r>
  <r>
    <n v="242"/>
    <x v="206"/>
    <n v="395"/>
    <x v="1"/>
  </r>
  <r>
    <n v="243"/>
    <x v="207"/>
    <n v="1437"/>
    <x v="1"/>
  </r>
  <r>
    <n v="244"/>
    <x v="208"/>
    <n v="5"/>
    <x v="1"/>
  </r>
  <r>
    <n v="247"/>
    <x v="209"/>
    <n v="630"/>
    <x v="1"/>
  </r>
  <r>
    <n v="248"/>
    <x v="210"/>
    <n v="1422"/>
    <x v="1"/>
  </r>
  <r>
    <n v="249"/>
    <x v="211"/>
    <n v="479"/>
    <x v="1"/>
  </r>
  <r>
    <n v="250"/>
    <x v="212"/>
    <n v="2906"/>
    <x v="1"/>
  </r>
  <r>
    <n v="251"/>
    <x v="213"/>
    <n v="26"/>
    <x v="1"/>
  </r>
  <r>
    <n v="252"/>
    <x v="214"/>
    <n v="726"/>
    <x v="1"/>
  </r>
  <r>
    <n v="253"/>
    <x v="215"/>
    <n v="985"/>
    <x v="1"/>
  </r>
  <r>
    <n v="254"/>
    <x v="216"/>
    <n v="704"/>
    <x v="1"/>
  </r>
  <r>
    <n v="256"/>
    <x v="217"/>
    <n v="1004"/>
    <x v="1"/>
  </r>
  <r>
    <n v="257"/>
    <x v="218"/>
    <n v="91107"/>
    <x v="1"/>
  </r>
  <r>
    <n v="258"/>
    <x v="219"/>
    <n v="1369"/>
    <x v="1"/>
  </r>
  <r>
    <n v="265"/>
    <x v="220"/>
    <n v="273"/>
    <x v="1"/>
  </r>
  <r>
    <n v="276"/>
    <x v="221"/>
    <n v="31"/>
    <x v="1"/>
  </r>
  <r>
    <n v="290"/>
    <x v="222"/>
    <n v="332"/>
    <x v="1"/>
  </r>
  <r>
    <n v="509"/>
    <x v="223"/>
    <n v="94"/>
    <x v="1"/>
  </r>
  <r>
    <n v="260"/>
    <x v="224"/>
    <n v="35282"/>
    <x v="1"/>
  </r>
  <r>
    <n v="262"/>
    <x v="225"/>
    <n v="2285"/>
    <x v="1"/>
  </r>
  <r>
    <n v="263"/>
    <x v="226"/>
    <n v="12"/>
    <x v="1"/>
  </r>
  <r>
    <n v="264"/>
    <x v="227"/>
    <n v="2176"/>
    <x v="1"/>
  </r>
  <r>
    <n v="266"/>
    <x v="228"/>
    <n v="2068"/>
    <x v="1"/>
  </r>
  <r>
    <n v="284"/>
    <x v="229"/>
    <n v="779"/>
    <x v="1"/>
  </r>
  <r>
    <n v="303"/>
    <x v="230"/>
    <n v="0"/>
    <x v="1"/>
  </r>
  <r>
    <n v="572"/>
    <x v="231"/>
    <n v="1050"/>
    <x v="1"/>
  </r>
  <r>
    <n v="208"/>
    <x v="232"/>
    <n v="5768"/>
    <x v="1"/>
  </r>
  <r>
    <n v="209"/>
    <x v="233"/>
    <n v="5412"/>
    <x v="1"/>
  </r>
  <r>
    <n v="210"/>
    <x v="234"/>
    <n v="1"/>
    <x v="1"/>
  </r>
  <r>
    <n v="211"/>
    <x v="235"/>
    <n v="191"/>
    <x v="1"/>
  </r>
  <r>
    <n v="212"/>
    <x v="236"/>
    <n v="2345"/>
    <x v="1"/>
  </r>
  <r>
    <n v="213"/>
    <x v="237"/>
    <n v="4167"/>
    <x v="1"/>
  </r>
  <r>
    <n v="214"/>
    <x v="238"/>
    <n v="68921"/>
    <x v="1"/>
  </r>
  <r>
    <n v="217"/>
    <x v="239"/>
    <n v="2"/>
    <x v="1"/>
  </r>
  <r>
    <n v="293"/>
    <x v="240"/>
    <n v="9228"/>
    <x v="1"/>
  </r>
  <r>
    <n v="294"/>
    <x v="241"/>
    <n v="2510"/>
    <x v="1"/>
  </r>
  <r>
    <n v="300"/>
    <x v="242"/>
    <n v="73"/>
    <x v="1"/>
  </r>
  <r>
    <n v="301"/>
    <x v="243"/>
    <n v="0"/>
    <x v="1"/>
  </r>
  <r>
    <n v="309"/>
    <x v="244"/>
    <n v="0"/>
    <x v="1"/>
  </r>
  <r>
    <n v="311"/>
    <x v="245"/>
    <n v="977"/>
    <x v="1"/>
  </r>
  <r>
    <n v="313"/>
    <x v="246"/>
    <n v="3939"/>
    <x v="1"/>
  </r>
  <r>
    <n v="396"/>
    <x v="247"/>
    <n v="83"/>
    <x v="1"/>
  </r>
  <r>
    <n v="93"/>
    <x v="248"/>
    <n v="175"/>
    <x v="1"/>
  </r>
  <r>
    <n v="192"/>
    <x v="249"/>
    <n v="60"/>
    <x v="1"/>
  </r>
  <r>
    <n v="193"/>
    <x v="250"/>
    <n v="333"/>
    <x v="1"/>
  </r>
  <r>
    <n v="194"/>
    <x v="251"/>
    <n v="117314"/>
    <x v="1"/>
  </r>
  <r>
    <n v="196"/>
    <x v="252"/>
    <n v="25"/>
    <x v="1"/>
  </r>
  <r>
    <n v="197"/>
    <x v="253"/>
    <n v="53"/>
    <x v="1"/>
  </r>
  <r>
    <n v="198"/>
    <x v="254"/>
    <n v="234"/>
    <x v="1"/>
  </r>
  <r>
    <n v="222"/>
    <x v="255"/>
    <n v="958"/>
    <x v="1"/>
  </r>
  <r>
    <n v="223"/>
    <x v="256"/>
    <n v="165"/>
    <x v="1"/>
  </r>
  <r>
    <n v="261"/>
    <x v="257"/>
    <n v="6256"/>
    <x v="1"/>
  </r>
  <r>
    <n v="267"/>
    <x v="258"/>
    <n v="112"/>
    <x v="1"/>
  </r>
  <r>
    <n v="271"/>
    <x v="259"/>
    <n v="64"/>
    <x v="1"/>
  </r>
  <r>
    <n v="272"/>
    <x v="260"/>
    <n v="68"/>
    <x v="1"/>
  </r>
  <r>
    <n v="279"/>
    <x v="261"/>
    <n v="829"/>
    <x v="1"/>
  </r>
  <r>
    <n v="281"/>
    <x v="262"/>
    <n v="943"/>
    <x v="1"/>
  </r>
  <r>
    <n v="291"/>
    <x v="263"/>
    <n v="0"/>
    <x v="1"/>
  </r>
  <r>
    <n v="292"/>
    <x v="264"/>
    <n v="0"/>
    <x v="1"/>
  </r>
  <r>
    <n v="295"/>
    <x v="265"/>
    <n v="1106"/>
    <x v="1"/>
  </r>
  <r>
    <n v="296"/>
    <x v="266"/>
    <n v="0"/>
    <x v="1"/>
  </r>
  <r>
    <n v="298"/>
    <x v="267"/>
    <n v="1"/>
    <x v="1"/>
  </r>
  <r>
    <n v="305"/>
    <x v="268"/>
    <n v="1"/>
    <x v="1"/>
  </r>
  <r>
    <n v="306"/>
    <x v="269"/>
    <n v="3"/>
    <x v="1"/>
  </r>
  <r>
    <n v="307"/>
    <x v="270"/>
    <n v="2"/>
    <x v="1"/>
  </r>
  <r>
    <n v="308"/>
    <x v="271"/>
    <n v="1"/>
    <x v="1"/>
  </r>
  <r>
    <n v="312"/>
    <x v="272"/>
    <n v="2017"/>
    <x v="1"/>
  </r>
  <r>
    <n v="314"/>
    <x v="273"/>
    <n v="57206"/>
    <x v="1"/>
  </r>
  <r>
    <n v="315"/>
    <x v="274"/>
    <n v="1"/>
    <x v="1"/>
  </r>
  <r>
    <n v="316"/>
    <x v="275"/>
    <n v="27"/>
    <x v="1"/>
  </r>
  <r>
    <n v="317"/>
    <x v="276"/>
    <n v="134"/>
    <x v="1"/>
  </r>
  <r>
    <n v="318"/>
    <x v="277"/>
    <n v="104"/>
    <x v="1"/>
  </r>
  <r>
    <n v="321"/>
    <x v="278"/>
    <n v="3113"/>
    <x v="1"/>
  </r>
  <r>
    <n v="322"/>
    <x v="279"/>
    <n v="2415"/>
    <x v="1"/>
  </r>
  <r>
    <n v="323"/>
    <x v="280"/>
    <n v="117838"/>
    <x v="1"/>
  </r>
  <r>
    <n v="324"/>
    <x v="281"/>
    <n v="100"/>
    <x v="1"/>
  </r>
  <r>
    <n v="325"/>
    <x v="282"/>
    <n v="497"/>
    <x v="1"/>
  </r>
  <r>
    <n v="326"/>
    <x v="283"/>
    <n v="818"/>
    <x v="1"/>
  </r>
  <r>
    <n v="327"/>
    <x v="284"/>
    <n v="290"/>
    <x v="1"/>
  </r>
  <r>
    <n v="328"/>
    <x v="285"/>
    <n v="1727"/>
    <x v="1"/>
  </r>
  <r>
    <n v="329"/>
    <x v="286"/>
    <n v="310"/>
    <x v="1"/>
  </r>
  <r>
    <n v="330"/>
    <x v="287"/>
    <n v="242"/>
    <x v="1"/>
  </r>
  <r>
    <n v="331"/>
    <x v="288"/>
    <n v="300"/>
    <x v="1"/>
  </r>
  <r>
    <n v="332"/>
    <x v="289"/>
    <n v="240"/>
    <x v="1"/>
  </r>
  <r>
    <n v="333"/>
    <x v="290"/>
    <n v="791"/>
    <x v="1"/>
  </r>
  <r>
    <n v="334"/>
    <x v="291"/>
    <n v="2"/>
    <x v="1"/>
  </r>
  <r>
    <n v="335"/>
    <x v="292"/>
    <n v="779"/>
    <x v="1"/>
  </r>
  <r>
    <n v="336"/>
    <x v="293"/>
    <n v="192"/>
    <x v="1"/>
  </r>
  <r>
    <n v="338"/>
    <x v="294"/>
    <n v="237"/>
    <x v="1"/>
  </r>
  <r>
    <n v="342"/>
    <x v="295"/>
    <n v="154"/>
    <x v="1"/>
  </r>
  <r>
    <n v="343"/>
    <x v="296"/>
    <n v="322"/>
    <x v="1"/>
  </r>
  <r>
    <n v="344"/>
    <x v="297"/>
    <n v="11"/>
    <x v="1"/>
  </r>
  <r>
    <n v="346"/>
    <x v="298"/>
    <n v="788"/>
    <x v="1"/>
  </r>
  <r>
    <n v="347"/>
    <x v="299"/>
    <n v="271"/>
    <x v="1"/>
  </r>
  <r>
    <n v="348"/>
    <x v="300"/>
    <n v="167"/>
    <x v="1"/>
  </r>
  <r>
    <n v="349"/>
    <x v="301"/>
    <n v="705"/>
    <x v="1"/>
  </r>
  <r>
    <n v="350"/>
    <x v="302"/>
    <n v="389"/>
    <x v="1"/>
  </r>
  <r>
    <n v="351"/>
    <x v="303"/>
    <n v="666"/>
    <x v="1"/>
  </r>
  <r>
    <n v="352"/>
    <x v="304"/>
    <n v="975"/>
    <x v="1"/>
  </r>
  <r>
    <n v="353"/>
    <x v="305"/>
    <n v="530"/>
    <x v="1"/>
  </r>
  <r>
    <n v="452"/>
    <x v="306"/>
    <n v="16060"/>
    <x v="1"/>
  </r>
  <r>
    <n v="453"/>
    <x v="307"/>
    <n v="54"/>
    <x v="1"/>
  </r>
  <r>
    <n v="502"/>
    <x v="308"/>
    <n v="170"/>
    <x v="1"/>
  </r>
  <r>
    <n v="503"/>
    <x v="309"/>
    <n v="1"/>
    <x v="1"/>
  </r>
  <r>
    <n v="505"/>
    <x v="310"/>
    <n v="75"/>
    <x v="1"/>
  </r>
  <r>
    <n v="506"/>
    <x v="311"/>
    <n v="483"/>
    <x v="1"/>
  </r>
  <r>
    <n v="507"/>
    <x v="312"/>
    <n v="869"/>
    <x v="1"/>
  </r>
  <r>
    <n v="508"/>
    <x v="313"/>
    <n v="532"/>
    <x v="1"/>
  </r>
  <r>
    <n v="510"/>
    <x v="314"/>
    <n v="46"/>
    <x v="1"/>
  </r>
  <r>
    <n v="511"/>
    <x v="315"/>
    <n v="3"/>
    <x v="1"/>
  </r>
  <r>
    <n v="512"/>
    <x v="316"/>
    <n v="436"/>
    <x v="1"/>
  </r>
  <r>
    <n v="513"/>
    <x v="317"/>
    <n v="508"/>
    <x v="1"/>
  </r>
  <r>
    <n v="514"/>
    <x v="318"/>
    <n v="347"/>
    <x v="1"/>
  </r>
  <r>
    <n v="515"/>
    <x v="319"/>
    <n v="1"/>
    <x v="1"/>
  </r>
  <r>
    <n v="516"/>
    <x v="320"/>
    <n v="63585"/>
    <x v="1"/>
  </r>
  <r>
    <n v="517"/>
    <x v="321"/>
    <n v="97"/>
    <x v="1"/>
  </r>
  <r>
    <n v="585"/>
    <x v="322"/>
    <n v="0"/>
    <x v="1"/>
  </r>
  <r>
    <n v="386"/>
    <x v="323"/>
    <n v="4112"/>
    <x v="1"/>
  </r>
  <r>
    <n v="387"/>
    <x v="324"/>
    <n v="9"/>
    <x v="1"/>
  </r>
  <r>
    <n v="577"/>
    <x v="325"/>
    <n v="0"/>
    <x v="1"/>
  </r>
  <r>
    <n v="390"/>
    <x v="326"/>
    <n v="9877"/>
    <x v="1"/>
  </r>
  <r>
    <n v="391"/>
    <x v="327"/>
    <n v="46"/>
    <x v="1"/>
  </r>
  <r>
    <n v="392"/>
    <x v="328"/>
    <n v="2"/>
    <x v="1"/>
  </r>
  <r>
    <n v="319"/>
    <x v="329"/>
    <n v="0"/>
    <x v="1"/>
  </r>
  <r>
    <n v="320"/>
    <x v="330"/>
    <n v="2017"/>
    <x v="1"/>
  </r>
  <r>
    <n v="337"/>
    <x v="331"/>
    <n v="1714"/>
    <x v="1"/>
  </r>
  <r>
    <n v="339"/>
    <x v="332"/>
    <n v="880"/>
    <x v="1"/>
  </r>
  <r>
    <n v="340"/>
    <x v="333"/>
    <n v="0"/>
    <x v="1"/>
  </r>
  <r>
    <n v="341"/>
    <x v="334"/>
    <n v="4346"/>
    <x v="1"/>
  </r>
  <r>
    <n v="345"/>
    <x v="335"/>
    <n v="0"/>
    <x v="1"/>
  </r>
  <r>
    <n v="355"/>
    <x v="336"/>
    <n v="143"/>
    <x v="1"/>
  </r>
  <r>
    <n v="356"/>
    <x v="337"/>
    <n v="9"/>
    <x v="1"/>
  </r>
  <r>
    <n v="357"/>
    <x v="338"/>
    <n v="229"/>
    <x v="1"/>
  </r>
  <r>
    <n v="367"/>
    <x v="339"/>
    <n v="477"/>
    <x v="1"/>
  </r>
  <r>
    <n v="368"/>
    <x v="340"/>
    <n v="21"/>
    <x v="1"/>
  </r>
  <r>
    <n v="528"/>
    <x v="341"/>
    <n v="189"/>
    <x v="1"/>
  </r>
  <r>
    <n v="529"/>
    <x v="342"/>
    <n v="744"/>
    <x v="1"/>
  </r>
  <r>
    <n v="530"/>
    <x v="343"/>
    <n v="0"/>
    <x v="1"/>
  </r>
  <r>
    <n v="531"/>
    <x v="344"/>
    <n v="169"/>
    <x v="1"/>
  </r>
  <r>
    <n v="532"/>
    <x v="345"/>
    <n v="154"/>
    <x v="1"/>
  </r>
  <r>
    <n v="533"/>
    <x v="346"/>
    <n v="169"/>
    <x v="1"/>
  </r>
  <r>
    <n v="534"/>
    <x v="347"/>
    <n v="35"/>
    <x v="1"/>
  </r>
  <r>
    <n v="535"/>
    <x v="348"/>
    <n v="137818"/>
    <x v="1"/>
  </r>
  <r>
    <n v="536"/>
    <x v="349"/>
    <n v="87"/>
    <x v="1"/>
  </r>
  <r>
    <n v="537"/>
    <x v="350"/>
    <n v="83"/>
    <x v="1"/>
  </r>
  <r>
    <n v="538"/>
    <x v="351"/>
    <n v="668"/>
    <x v="1"/>
  </r>
  <r>
    <n v="539"/>
    <x v="352"/>
    <n v="1"/>
    <x v="1"/>
  </r>
  <r>
    <n v="541"/>
    <x v="353"/>
    <n v="3121"/>
    <x v="1"/>
  </r>
  <r>
    <n v="542"/>
    <x v="354"/>
    <n v="0"/>
    <x v="1"/>
  </r>
  <r>
    <n v="545"/>
    <x v="355"/>
    <n v="561"/>
    <x v="1"/>
  </r>
  <r>
    <n v="547"/>
    <x v="356"/>
    <n v="164"/>
    <x v="1"/>
  </r>
  <r>
    <n v="548"/>
    <x v="357"/>
    <n v="12"/>
    <x v="1"/>
  </r>
  <r>
    <n v="549"/>
    <x v="358"/>
    <n v="180"/>
    <x v="1"/>
  </r>
  <r>
    <n v="553"/>
    <x v="359"/>
    <n v="459"/>
    <x v="1"/>
  </r>
  <r>
    <n v="554"/>
    <x v="360"/>
    <n v="120"/>
    <x v="1"/>
  </r>
  <r>
    <n v="556"/>
    <x v="361"/>
    <n v="268"/>
    <x v="1"/>
  </r>
  <r>
    <n v="557"/>
    <x v="362"/>
    <n v="3"/>
    <x v="1"/>
  </r>
  <r>
    <n v="558"/>
    <x v="363"/>
    <n v="87"/>
    <x v="1"/>
  </r>
  <r>
    <n v="500"/>
    <x v="364"/>
    <n v="3421"/>
    <x v="1"/>
  </r>
  <r>
    <n v="501"/>
    <x v="365"/>
    <n v="25"/>
    <x v="1"/>
  </r>
  <r>
    <n v="404"/>
    <x v="366"/>
    <n v="1"/>
    <x v="1"/>
  </r>
  <r>
    <n v="407"/>
    <x v="367"/>
    <n v="46"/>
    <x v="1"/>
  </r>
  <r>
    <n v="411"/>
    <x v="368"/>
    <n v="38"/>
    <x v="1"/>
  </r>
  <r>
    <n v="412"/>
    <x v="369"/>
    <n v="89367"/>
    <x v="1"/>
  </r>
  <r>
    <n v="418"/>
    <x v="370"/>
    <n v="0"/>
    <x v="1"/>
  </r>
  <r>
    <n v="443"/>
    <x v="371"/>
    <n v="19"/>
    <x v="1"/>
  </r>
  <r>
    <n v="444"/>
    <x v="372"/>
    <n v="6"/>
    <x v="1"/>
  </r>
  <r>
    <n v="413"/>
    <x v="373"/>
    <n v="59"/>
    <x v="1"/>
  </r>
  <r>
    <n v="491"/>
    <x v="374"/>
    <n v="13"/>
    <x v="1"/>
  </r>
  <r>
    <n v="492"/>
    <x v="375"/>
    <n v="49727"/>
    <x v="1"/>
  </r>
  <r>
    <n v="493"/>
    <x v="376"/>
    <n v="1017"/>
    <x v="1"/>
  </r>
  <r>
    <n v="494"/>
    <x v="377"/>
    <n v="1838"/>
    <x v="1"/>
  </r>
  <r>
    <n v="495"/>
    <x v="378"/>
    <n v="1663"/>
    <x v="1"/>
  </r>
  <r>
    <n v="496"/>
    <x v="379"/>
    <n v="1911"/>
    <x v="1"/>
  </r>
  <r>
    <n v="497"/>
    <x v="380"/>
    <n v="1185"/>
    <x v="1"/>
  </r>
  <r>
    <n v="498"/>
    <x v="381"/>
    <n v="1839"/>
    <x v="1"/>
  </r>
  <r>
    <n v="421"/>
    <x v="382"/>
    <n v="3915"/>
    <x v="1"/>
  </r>
  <r>
    <n v="423"/>
    <x v="383"/>
    <n v="139"/>
    <x v="1"/>
  </r>
  <r>
    <n v="428"/>
    <x v="384"/>
    <n v="117"/>
    <x v="1"/>
  </r>
  <r>
    <n v="518"/>
    <x v="385"/>
    <n v="2"/>
    <x v="1"/>
  </r>
  <r>
    <n v="519"/>
    <x v="386"/>
    <n v="441"/>
    <x v="1"/>
  </r>
  <r>
    <n v="393"/>
    <x v="387"/>
    <n v="8"/>
    <x v="1"/>
  </r>
  <r>
    <n v="395"/>
    <x v="388"/>
    <n v="9"/>
    <x v="1"/>
  </r>
  <r>
    <n v="397"/>
    <x v="389"/>
    <n v="6"/>
    <x v="1"/>
  </r>
  <r>
    <n v="398"/>
    <x v="390"/>
    <n v="13"/>
    <x v="1"/>
  </r>
  <r>
    <n v="399"/>
    <x v="391"/>
    <n v="1"/>
    <x v="1"/>
  </r>
  <r>
    <n v="400"/>
    <x v="392"/>
    <n v="7"/>
    <x v="1"/>
  </r>
  <r>
    <n v="401"/>
    <x v="393"/>
    <n v="12"/>
    <x v="1"/>
  </r>
  <r>
    <n v="402"/>
    <x v="394"/>
    <n v="1"/>
    <x v="1"/>
  </r>
  <r>
    <n v="403"/>
    <x v="395"/>
    <n v="20"/>
    <x v="1"/>
  </r>
  <r>
    <n v="406"/>
    <x v="396"/>
    <n v="4"/>
    <x v="1"/>
  </r>
  <r>
    <n v="416"/>
    <x v="397"/>
    <n v="0"/>
    <x v="1"/>
  </r>
  <r>
    <n v="419"/>
    <x v="398"/>
    <n v="5"/>
    <x v="1"/>
  </r>
  <r>
    <n v="420"/>
    <x v="399"/>
    <n v="72"/>
    <x v="1"/>
  </r>
  <r>
    <n v="425"/>
    <x v="400"/>
    <n v="14"/>
    <x v="1"/>
  </r>
  <r>
    <n v="427"/>
    <x v="401"/>
    <n v="61"/>
    <x v="1"/>
  </r>
  <r>
    <n v="429"/>
    <x v="402"/>
    <n v="579"/>
    <x v="1"/>
  </r>
  <r>
    <n v="430"/>
    <x v="403"/>
    <n v="373"/>
    <x v="1"/>
  </r>
  <r>
    <n v="433"/>
    <x v="404"/>
    <n v="59"/>
    <x v="1"/>
  </r>
  <r>
    <n v="434"/>
    <x v="405"/>
    <n v="6"/>
    <x v="1"/>
  </r>
  <r>
    <n v="435"/>
    <x v="406"/>
    <n v="0"/>
    <x v="1"/>
  </r>
  <r>
    <n v="439"/>
    <x v="407"/>
    <n v="0"/>
    <x v="1"/>
  </r>
  <r>
    <n v="441"/>
    <x v="408"/>
    <n v="11"/>
    <x v="1"/>
  </r>
  <r>
    <n v="442"/>
    <x v="409"/>
    <n v="17"/>
    <x v="1"/>
  </r>
  <r>
    <n v="447"/>
    <x v="410"/>
    <n v="3"/>
    <x v="1"/>
  </r>
  <r>
    <n v="448"/>
    <x v="411"/>
    <n v="809"/>
    <x v="1"/>
  </r>
  <r>
    <n v="449"/>
    <x v="412"/>
    <n v="17"/>
    <x v="1"/>
  </r>
  <r>
    <n v="456"/>
    <x v="415"/>
    <n v="24"/>
    <x v="1"/>
  </r>
  <r>
    <n v="457"/>
    <x v="416"/>
    <n v="87"/>
    <x v="1"/>
  </r>
  <r>
    <n v="458"/>
    <x v="417"/>
    <n v="40"/>
    <x v="1"/>
  </r>
  <r>
    <n v="459"/>
    <x v="418"/>
    <n v="27"/>
    <x v="1"/>
  </r>
  <r>
    <n v="461"/>
    <x v="419"/>
    <n v="195"/>
    <x v="1"/>
  </r>
  <r>
    <n v="462"/>
    <x v="420"/>
    <n v="0"/>
    <x v="1"/>
  </r>
  <r>
    <n v="463"/>
    <x v="421"/>
    <n v="19"/>
    <x v="1"/>
  </r>
  <r>
    <n v="464"/>
    <x v="422"/>
    <n v="1"/>
    <x v="1"/>
  </r>
  <r>
    <n v="465"/>
    <x v="423"/>
    <n v="8"/>
    <x v="1"/>
  </r>
  <r>
    <n v="466"/>
    <x v="424"/>
    <n v="39"/>
    <x v="1"/>
  </r>
  <r>
    <n v="467"/>
    <x v="425"/>
    <n v="4"/>
    <x v="1"/>
  </r>
  <r>
    <n v="468"/>
    <x v="426"/>
    <n v="5"/>
    <x v="1"/>
  </r>
  <r>
    <n v="469"/>
    <x v="427"/>
    <n v="6"/>
    <x v="1"/>
  </r>
  <r>
    <n v="470"/>
    <x v="428"/>
    <n v="3"/>
    <x v="1"/>
  </r>
  <r>
    <n v="471"/>
    <x v="429"/>
    <n v="18"/>
    <x v="1"/>
  </r>
  <r>
    <n v="472"/>
    <x v="430"/>
    <n v="30"/>
    <x v="1"/>
  </r>
  <r>
    <n v="473"/>
    <x v="431"/>
    <n v="7"/>
    <x v="1"/>
  </r>
  <r>
    <n v="474"/>
    <x v="432"/>
    <n v="1"/>
    <x v="1"/>
  </r>
  <r>
    <n v="475"/>
    <x v="433"/>
    <n v="30"/>
    <x v="1"/>
  </r>
  <r>
    <n v="476"/>
    <x v="434"/>
    <n v="56"/>
    <x v="1"/>
  </r>
  <r>
    <n v="477"/>
    <x v="435"/>
    <n v="3"/>
    <x v="1"/>
  </r>
  <r>
    <n v="478"/>
    <x v="436"/>
    <n v="22"/>
    <x v="1"/>
  </r>
  <r>
    <n v="479"/>
    <x v="437"/>
    <n v="1"/>
    <x v="1"/>
  </r>
  <r>
    <n v="480"/>
    <x v="438"/>
    <n v="3"/>
    <x v="1"/>
  </r>
  <r>
    <n v="481"/>
    <x v="439"/>
    <n v="20"/>
    <x v="1"/>
  </r>
  <r>
    <n v="482"/>
    <x v="440"/>
    <n v="1"/>
    <x v="1"/>
  </r>
  <r>
    <n v="483"/>
    <x v="441"/>
    <n v="33"/>
    <x v="1"/>
  </r>
  <r>
    <n v="484"/>
    <x v="442"/>
    <n v="5"/>
    <x v="1"/>
  </r>
  <r>
    <n v="485"/>
    <x v="443"/>
    <n v="17"/>
    <x v="1"/>
  </r>
  <r>
    <n v="486"/>
    <x v="444"/>
    <n v="23"/>
    <x v="1"/>
  </r>
  <r>
    <n v="487"/>
    <x v="445"/>
    <n v="22"/>
    <x v="1"/>
  </r>
  <r>
    <n v="488"/>
    <x v="446"/>
    <n v="35"/>
    <x v="1"/>
  </r>
  <r>
    <n v="489"/>
    <x v="447"/>
    <n v="7"/>
    <x v="1"/>
  </r>
  <r>
    <n v="490"/>
    <x v="448"/>
    <n v="4"/>
    <x v="1"/>
  </r>
  <r>
    <n v="437"/>
    <x v="449"/>
    <n v="3142"/>
    <x v="1"/>
  </r>
  <r>
    <n v="438"/>
    <x v="450"/>
    <n v="1812"/>
    <x v="1"/>
  </r>
  <r>
    <n v="455"/>
    <x v="451"/>
    <n v="614"/>
    <x v="1"/>
  </r>
  <r>
    <n v="460"/>
    <x v="452"/>
    <n v="330"/>
    <x v="1"/>
  </r>
  <r>
    <n v="414"/>
    <x v="453"/>
    <n v="20"/>
    <x v="1"/>
  </r>
  <r>
    <n v="415"/>
    <x v="454"/>
    <n v="0"/>
    <x v="1"/>
  </r>
  <r>
    <n v="424"/>
    <x v="455"/>
    <n v="1"/>
    <x v="1"/>
  </r>
  <r>
    <n v="426"/>
    <x v="456"/>
    <n v="11"/>
    <x v="1"/>
  </r>
  <r>
    <n v="431"/>
    <x v="457"/>
    <n v="6887"/>
    <x v="1"/>
  </r>
  <r>
    <n v="432"/>
    <x v="458"/>
    <n v="3"/>
    <x v="1"/>
  </r>
  <r>
    <n v="436"/>
    <x v="459"/>
    <n v="14075"/>
    <x v="1"/>
  </r>
  <r>
    <n v="440"/>
    <x v="460"/>
    <n v="5"/>
    <x v="1"/>
  </r>
  <r>
    <n v="394"/>
    <x v="461"/>
    <n v="213"/>
    <x v="1"/>
  </r>
  <r>
    <n v="216"/>
    <x v="462"/>
    <n v="3"/>
    <x v="1"/>
  </r>
  <r>
    <n v="218"/>
    <x v="463"/>
    <n v="478"/>
    <x v="1"/>
  </r>
  <r>
    <n v="219"/>
    <x v="464"/>
    <n v="12"/>
    <x v="1"/>
  </r>
  <r>
    <n v="224"/>
    <x v="465"/>
    <n v="5"/>
    <x v="1"/>
  </r>
  <r>
    <n v="225"/>
    <x v="466"/>
    <n v="60"/>
    <x v="1"/>
  </r>
  <r>
    <n v="226"/>
    <x v="467"/>
    <n v="70"/>
    <x v="1"/>
  </r>
  <r>
    <n v="227"/>
    <x v="468"/>
    <n v="845"/>
    <x v="1"/>
  </r>
  <r>
    <n v="228"/>
    <x v="469"/>
    <n v="852"/>
    <x v="1"/>
  </r>
  <r>
    <n v="229"/>
    <x v="470"/>
    <n v="2802"/>
    <x v="1"/>
  </r>
  <r>
    <n v="230"/>
    <x v="471"/>
    <n v="341"/>
    <x v="1"/>
  </r>
  <r>
    <n v="231"/>
    <x v="472"/>
    <n v="233"/>
    <x v="1"/>
  </r>
  <r>
    <n v="233"/>
    <x v="473"/>
    <n v="1"/>
    <x v="1"/>
  </r>
  <r>
    <n v="234"/>
    <x v="474"/>
    <n v="6"/>
    <x v="1"/>
  </r>
  <r>
    <n v="235"/>
    <x v="475"/>
    <n v="559"/>
    <x v="1"/>
  </r>
  <r>
    <n v="238"/>
    <x v="476"/>
    <n v="540"/>
    <x v="1"/>
  </r>
  <r>
    <n v="245"/>
    <x v="477"/>
    <n v="79"/>
    <x v="1"/>
  </r>
  <r>
    <n v="408"/>
    <x v="478"/>
    <n v="155"/>
    <x v="1"/>
  </r>
  <r>
    <n v="409"/>
    <x v="479"/>
    <n v="51"/>
    <x v="1"/>
  </r>
  <r>
    <n v="410"/>
    <x v="480"/>
    <n v="2"/>
    <x v="1"/>
  </r>
  <r>
    <n v="417"/>
    <x v="481"/>
    <n v="51"/>
    <x v="1"/>
  </r>
  <r>
    <n v="422"/>
    <x v="482"/>
    <n v="6"/>
    <x v="1"/>
  </r>
  <r>
    <n v="522"/>
    <x v="483"/>
    <n v="24784"/>
    <x v="1"/>
  </r>
  <r>
    <n v="524"/>
    <x v="484"/>
    <n v="13"/>
    <x v="1"/>
  </r>
  <r>
    <n v="358"/>
    <x v="485"/>
    <n v="18"/>
    <x v="1"/>
  </r>
  <r>
    <n v="360"/>
    <x v="486"/>
    <n v="2"/>
    <x v="1"/>
  </r>
  <r>
    <n v="364"/>
    <x v="487"/>
    <n v="6110"/>
    <x v="1"/>
  </r>
  <r>
    <n v="371"/>
    <x v="488"/>
    <n v="105"/>
    <x v="1"/>
  </r>
  <r>
    <n v="374"/>
    <x v="489"/>
    <n v="18"/>
    <x v="1"/>
  </r>
  <r>
    <n v="375"/>
    <x v="490"/>
    <n v="34"/>
    <x v="1"/>
  </r>
  <r>
    <n v="525"/>
    <x v="491"/>
    <n v="86"/>
    <x v="1"/>
  </r>
  <r>
    <n v="521"/>
    <x v="492"/>
    <n v="8288"/>
    <x v="1"/>
  </r>
  <r>
    <n v="523"/>
    <x v="493"/>
    <n v="1003"/>
    <x v="1"/>
  </r>
  <r>
    <n v="526"/>
    <x v="494"/>
    <n v="849"/>
    <x v="1"/>
  </r>
  <r>
    <n v="527"/>
    <x v="495"/>
    <n v="344"/>
    <x v="1"/>
  </r>
  <r>
    <n v="359"/>
    <x v="496"/>
    <n v="0"/>
    <x v="1"/>
  </r>
  <r>
    <n v="362"/>
    <x v="497"/>
    <n v="0"/>
    <x v="1"/>
  </r>
  <r>
    <n v="363"/>
    <x v="498"/>
    <n v="0"/>
    <x v="1"/>
  </r>
  <r>
    <n v="158"/>
    <x v="499"/>
    <n v="0"/>
    <x v="1"/>
  </r>
  <r>
    <n v="377"/>
    <x v="500"/>
    <n v="340"/>
    <x v="1"/>
  </r>
  <r>
    <n v="378"/>
    <x v="501"/>
    <n v="68"/>
    <x v="1"/>
  </r>
  <r>
    <n v="379"/>
    <x v="502"/>
    <n v="4237"/>
    <x v="1"/>
  </r>
  <r>
    <n v="574"/>
    <x v="503"/>
    <n v="490"/>
    <x v="1"/>
  </r>
  <r>
    <n v="499"/>
    <x v="504"/>
    <n v="2549"/>
    <x v="1"/>
  </r>
  <r>
    <n v="92"/>
    <x v="505"/>
    <n v="2285"/>
    <x v="1"/>
  </r>
  <r>
    <n v="369"/>
    <x v="506"/>
    <n v="296"/>
    <x v="1"/>
  </r>
  <r>
    <n v="370"/>
    <x v="507"/>
    <n v="6277"/>
    <x v="1"/>
  </r>
  <r>
    <n v="372"/>
    <x v="508"/>
    <n v="99"/>
    <x v="1"/>
  </r>
  <r>
    <n v="373"/>
    <x v="509"/>
    <n v="171"/>
    <x v="1"/>
  </r>
  <r>
    <n v="389"/>
    <x v="510"/>
    <n v="1603"/>
    <x v="1"/>
  </r>
  <r>
    <n v="405"/>
    <x v="511"/>
    <n v="3499"/>
    <x v="1"/>
  </r>
  <r>
    <n v="388"/>
    <x v="512"/>
    <n v="2608"/>
    <x v="1"/>
  </r>
  <r>
    <n v="384"/>
    <x v="513"/>
    <n v="1344"/>
    <x v="1"/>
  </r>
  <r>
    <n v="18"/>
    <x v="514"/>
    <n v="1134"/>
    <x v="1"/>
  </r>
  <r>
    <n v="365"/>
    <x v="515"/>
    <n v="1602"/>
    <x v="1"/>
  </r>
  <r>
    <n v="380"/>
    <x v="516"/>
    <n v="904"/>
    <x v="1"/>
  </r>
  <r>
    <n v="381"/>
    <x v="517"/>
    <n v="95"/>
    <x v="1"/>
  </r>
  <r>
    <n v="382"/>
    <x v="518"/>
    <n v="82"/>
    <x v="1"/>
  </r>
  <r>
    <n v="361"/>
    <x v="519"/>
    <n v="39"/>
    <x v="1"/>
  </r>
  <r>
    <n v="376"/>
    <x v="520"/>
    <n v="3265"/>
    <x v="1"/>
  </r>
  <r>
    <n v="383"/>
    <x v="521"/>
    <n v="45"/>
    <x v="1"/>
  </r>
  <r>
    <n v="385"/>
    <x v="522"/>
    <n v="1477"/>
    <x v="1"/>
  </r>
  <r>
    <n v="520"/>
    <x v="523"/>
    <n v="46268"/>
    <x v="1"/>
  </r>
  <r>
    <n v="540"/>
    <x v="524"/>
    <n v="90"/>
    <x v="1"/>
  </r>
  <r>
    <n v="543"/>
    <x v="525"/>
    <n v="324"/>
    <x v="1"/>
  </r>
  <r>
    <n v="544"/>
    <x v="526"/>
    <n v="241"/>
    <x v="1"/>
  </r>
  <r>
    <n v="546"/>
    <x v="527"/>
    <n v="274"/>
    <x v="1"/>
  </r>
  <r>
    <n v="551"/>
    <x v="528"/>
    <n v="96"/>
    <x v="1"/>
  </r>
  <r>
    <n v="552"/>
    <x v="529"/>
    <n v="131"/>
    <x v="1"/>
  </r>
  <r>
    <n v="555"/>
    <x v="530"/>
    <n v="1252"/>
    <x v="1"/>
  </r>
  <r>
    <n v="559"/>
    <x v="531"/>
    <n v="4"/>
    <x v="1"/>
  </r>
  <r>
    <n v="560"/>
    <x v="532"/>
    <n v="214"/>
    <x v="1"/>
  </r>
  <r>
    <n v="561"/>
    <x v="533"/>
    <n v="288"/>
    <x v="1"/>
  </r>
  <r>
    <n v="562"/>
    <x v="534"/>
    <n v="71"/>
    <x v="1"/>
  </r>
  <r>
    <n v="563"/>
    <x v="535"/>
    <n v="3"/>
    <x v="1"/>
  </r>
  <r>
    <n v="564"/>
    <x v="536"/>
    <n v="41779"/>
    <x v="1"/>
  </r>
  <r>
    <n v="565"/>
    <x v="537"/>
    <n v="349"/>
    <x v="1"/>
  </r>
  <r>
    <n v="566"/>
    <x v="538"/>
    <n v="175"/>
    <x v="1"/>
  </r>
  <r>
    <n v="568"/>
    <x v="539"/>
    <n v="1"/>
    <x v="1"/>
  </r>
  <r>
    <n v="274"/>
    <x v="540"/>
    <n v="673"/>
    <x v="1"/>
  </r>
  <r>
    <n v="275"/>
    <x v="541"/>
    <n v="2682"/>
    <x v="1"/>
  </r>
  <r>
    <n v="278"/>
    <x v="542"/>
    <n v="96"/>
    <x v="1"/>
  </r>
  <r>
    <n v="282"/>
    <x v="543"/>
    <n v="8550"/>
    <x v="1"/>
  </r>
  <r>
    <n v="285"/>
    <x v="544"/>
    <n v="356"/>
    <x v="1"/>
  </r>
  <r>
    <n v="286"/>
    <x v="545"/>
    <n v="24585"/>
    <x v="1"/>
  </r>
  <r>
    <n v="302"/>
    <x v="546"/>
    <n v="4"/>
    <x v="1"/>
  </r>
  <r>
    <n v="304"/>
    <x v="547"/>
    <n v="2"/>
    <x v="1"/>
  </r>
  <r>
    <n v="567"/>
    <x v="548"/>
    <n v="3"/>
    <x v="1"/>
  </r>
  <r>
    <n v="569"/>
    <x v="549"/>
    <n v="1"/>
    <x v="1"/>
  </r>
  <r>
    <n v="570"/>
    <x v="550"/>
    <n v="32831"/>
    <x v="1"/>
  </r>
  <r>
    <n v="586"/>
    <x v="551"/>
    <n v="26"/>
    <x v="1"/>
  </r>
  <r>
    <n v="131"/>
    <x v="552"/>
    <n v="255"/>
    <x v="1"/>
  </r>
  <r>
    <n v="132"/>
    <x v="553"/>
    <n v="4"/>
    <x v="1"/>
  </r>
  <r>
    <n v="287"/>
    <x v="554"/>
    <n v="137140"/>
    <x v="1"/>
  </r>
  <r>
    <n v="288"/>
    <x v="555"/>
    <n v="1259"/>
    <x v="1"/>
  </r>
  <r>
    <n v="289"/>
    <x v="556"/>
    <n v="2057"/>
    <x v="1"/>
  </r>
  <r>
    <n v="571"/>
    <x v="569"/>
    <n v="908"/>
    <x v="1"/>
  </r>
  <r>
    <n v="579"/>
    <x v="557"/>
    <n v="1"/>
    <x v="1"/>
  </r>
  <r>
    <n v="580"/>
    <x v="558"/>
    <n v="1"/>
    <x v="1"/>
  </r>
  <r>
    <n v="581"/>
    <x v="559"/>
    <n v="91"/>
    <x v="1"/>
  </r>
  <r>
    <n v="582"/>
    <x v="560"/>
    <n v="1"/>
    <x v="1"/>
  </r>
  <r>
    <n v="583"/>
    <x v="561"/>
    <n v="56"/>
    <x v="1"/>
  </r>
  <r>
    <n v="584"/>
    <x v="562"/>
    <n v="-3921"/>
    <x v="1"/>
  </r>
  <r>
    <n v="71"/>
    <x v="563"/>
    <n v="9891"/>
    <x v="1"/>
  </r>
  <r>
    <n v="596"/>
    <x v="564"/>
    <n v="90095"/>
    <x v="1"/>
  </r>
  <r>
    <n v="12"/>
    <x v="0"/>
    <n v="1753"/>
    <x v="2"/>
  </r>
  <r>
    <n v="14"/>
    <x v="1"/>
    <n v="0"/>
    <x v="2"/>
  </r>
  <r>
    <n v="73"/>
    <x v="3"/>
    <n v="245"/>
    <x v="2"/>
  </r>
  <r>
    <n v="576"/>
    <x v="5"/>
    <n v="1032"/>
    <x v="2"/>
  </r>
  <r>
    <n v="578"/>
    <x v="6"/>
    <n v="3"/>
    <x v="2"/>
  </r>
  <r>
    <n v="15"/>
    <x v="7"/>
    <n v="162"/>
    <x v="2"/>
  </r>
  <r>
    <n v="21"/>
    <x v="8"/>
    <n v="92"/>
    <x v="2"/>
  </r>
  <r>
    <n v="13"/>
    <x v="9"/>
    <n v="100"/>
    <x v="2"/>
  </r>
  <r>
    <n v="23"/>
    <x v="10"/>
    <n v="3562"/>
    <x v="2"/>
  </r>
  <r>
    <n v="24"/>
    <x v="11"/>
    <n v="631"/>
    <x v="2"/>
  </r>
  <r>
    <n v="25"/>
    <x v="12"/>
    <n v="316"/>
    <x v="2"/>
  </r>
  <r>
    <n v="26"/>
    <x v="13"/>
    <n v="880"/>
    <x v="2"/>
  </r>
  <r>
    <n v="28"/>
    <x v="15"/>
    <n v="83"/>
    <x v="2"/>
  </r>
  <r>
    <n v="29"/>
    <x v="16"/>
    <n v="355"/>
    <x v="2"/>
  </r>
  <r>
    <n v="30"/>
    <x v="17"/>
    <n v="582"/>
    <x v="2"/>
  </r>
  <r>
    <n v="31"/>
    <x v="18"/>
    <n v="135"/>
    <x v="2"/>
  </r>
  <r>
    <n v="32"/>
    <x v="19"/>
    <n v="857"/>
    <x v="2"/>
  </r>
  <r>
    <n v="33"/>
    <x v="20"/>
    <n v="133"/>
    <x v="2"/>
  </r>
  <r>
    <n v="34"/>
    <x v="21"/>
    <n v="236"/>
    <x v="2"/>
  </r>
  <r>
    <n v="77"/>
    <x v="23"/>
    <n v="822"/>
    <x v="2"/>
  </r>
  <r>
    <n v="38"/>
    <x v="24"/>
    <n v="1258"/>
    <x v="2"/>
  </r>
  <r>
    <n v="44"/>
    <x v="26"/>
    <n v="61"/>
    <x v="2"/>
  </r>
  <r>
    <n v="45"/>
    <x v="27"/>
    <n v="90"/>
    <x v="2"/>
  </r>
  <r>
    <n v="46"/>
    <x v="565"/>
    <n v="406842"/>
    <x v="2"/>
  </r>
  <r>
    <n v="48"/>
    <x v="28"/>
    <n v="70"/>
    <x v="2"/>
  </r>
  <r>
    <n v="50"/>
    <x v="29"/>
    <n v="1"/>
    <x v="2"/>
  </r>
  <r>
    <n v="53"/>
    <x v="31"/>
    <n v="18"/>
    <x v="2"/>
  </r>
  <r>
    <n v="55"/>
    <x v="32"/>
    <n v="15"/>
    <x v="2"/>
  </r>
  <r>
    <n v="58"/>
    <x v="33"/>
    <n v="336"/>
    <x v="2"/>
  </r>
  <r>
    <n v="60"/>
    <x v="35"/>
    <n v="1"/>
    <x v="2"/>
  </r>
  <r>
    <n v="47"/>
    <x v="37"/>
    <n v="218"/>
    <x v="2"/>
  </r>
  <r>
    <n v="49"/>
    <x v="38"/>
    <n v="822"/>
    <x v="2"/>
  </r>
  <r>
    <n v="51"/>
    <x v="39"/>
    <n v="8"/>
    <x v="2"/>
  </r>
  <r>
    <n v="54"/>
    <x v="40"/>
    <n v="122"/>
    <x v="2"/>
  </r>
  <r>
    <n v="366"/>
    <x v="43"/>
    <n v="277"/>
    <x v="2"/>
  </r>
  <r>
    <n v="62"/>
    <x v="44"/>
    <n v="1"/>
    <x v="2"/>
  </r>
  <r>
    <n v="86"/>
    <x v="45"/>
    <n v="2593"/>
    <x v="2"/>
  </r>
  <r>
    <n v="99"/>
    <x v="46"/>
    <n v="185"/>
    <x v="2"/>
  </r>
  <r>
    <n v="17"/>
    <x v="47"/>
    <n v="3"/>
    <x v="2"/>
  </r>
  <r>
    <n v="20"/>
    <x v="48"/>
    <n v="88"/>
    <x v="2"/>
  </r>
  <r>
    <n v="64"/>
    <x v="50"/>
    <n v="1"/>
    <x v="2"/>
  </r>
  <r>
    <n v="72"/>
    <x v="566"/>
    <n v="236"/>
    <x v="2"/>
  </r>
  <r>
    <n v="63"/>
    <x v="51"/>
    <n v="4"/>
    <x v="2"/>
  </r>
  <r>
    <n v="75"/>
    <x v="53"/>
    <n v="0"/>
    <x v="2"/>
  </r>
  <r>
    <n v="76"/>
    <x v="54"/>
    <n v="923"/>
    <x v="2"/>
  </r>
  <r>
    <n v="78"/>
    <x v="55"/>
    <n v="7161"/>
    <x v="2"/>
  </r>
  <r>
    <n v="80"/>
    <x v="56"/>
    <n v="18"/>
    <x v="2"/>
  </r>
  <r>
    <n v="88"/>
    <x v="57"/>
    <n v="179"/>
    <x v="2"/>
  </r>
  <r>
    <n v="84"/>
    <x v="58"/>
    <n v="696"/>
    <x v="2"/>
  </r>
  <r>
    <n v="85"/>
    <x v="59"/>
    <n v="1632"/>
    <x v="2"/>
  </r>
  <r>
    <n v="83"/>
    <x v="60"/>
    <n v="5321"/>
    <x v="2"/>
  </r>
  <r>
    <n v="81"/>
    <x v="61"/>
    <n v="1048"/>
    <x v="2"/>
  </r>
  <r>
    <n v="90"/>
    <x v="62"/>
    <n v="238"/>
    <x v="2"/>
  </r>
  <r>
    <n v="66"/>
    <x v="63"/>
    <n v="0"/>
    <x v="2"/>
  </r>
  <r>
    <n v="119"/>
    <x v="64"/>
    <n v="1158"/>
    <x v="2"/>
  </r>
  <r>
    <n v="120"/>
    <x v="65"/>
    <n v="66"/>
    <x v="2"/>
  </r>
  <r>
    <n v="121"/>
    <x v="66"/>
    <n v="1097"/>
    <x v="2"/>
  </r>
  <r>
    <n v="122"/>
    <x v="67"/>
    <n v="118"/>
    <x v="2"/>
  </r>
  <r>
    <n v="19"/>
    <x v="68"/>
    <n v="568"/>
    <x v="2"/>
  </r>
  <r>
    <n v="100"/>
    <x v="69"/>
    <n v="671"/>
    <x v="2"/>
  </r>
  <r>
    <n v="101"/>
    <x v="70"/>
    <n v="439"/>
    <x v="2"/>
  </r>
  <r>
    <n v="102"/>
    <x v="71"/>
    <n v="267"/>
    <x v="2"/>
  </r>
  <r>
    <n v="103"/>
    <x v="72"/>
    <n v="1492"/>
    <x v="2"/>
  </r>
  <r>
    <n v="104"/>
    <x v="73"/>
    <n v="1"/>
    <x v="2"/>
  </r>
  <r>
    <n v="105"/>
    <x v="74"/>
    <n v="1"/>
    <x v="2"/>
  </r>
  <r>
    <n v="106"/>
    <x v="75"/>
    <n v="4304"/>
    <x v="2"/>
  </r>
  <r>
    <n v="107"/>
    <x v="76"/>
    <n v="2527"/>
    <x v="2"/>
  </r>
  <r>
    <n v="172"/>
    <x v="77"/>
    <n v="1"/>
    <x v="2"/>
  </r>
  <r>
    <n v="111"/>
    <x v="78"/>
    <n v="1389"/>
    <x v="2"/>
  </r>
  <r>
    <n v="117"/>
    <x v="79"/>
    <n v="370"/>
    <x v="2"/>
  </r>
  <r>
    <n v="110"/>
    <x v="80"/>
    <n v="18"/>
    <x v="2"/>
  </r>
  <r>
    <n v="112"/>
    <x v="81"/>
    <n v="0"/>
    <x v="2"/>
  </r>
  <r>
    <n v="113"/>
    <x v="82"/>
    <n v="1530"/>
    <x v="2"/>
  </r>
  <r>
    <n v="114"/>
    <x v="83"/>
    <n v="159"/>
    <x v="2"/>
  </r>
  <r>
    <n v="115"/>
    <x v="84"/>
    <n v="197"/>
    <x v="2"/>
  </r>
  <r>
    <n v="575"/>
    <x v="85"/>
    <n v="134"/>
    <x v="2"/>
  </r>
  <r>
    <n v="123"/>
    <x v="86"/>
    <n v="2105"/>
    <x v="2"/>
  </r>
  <r>
    <n v="69"/>
    <x v="87"/>
    <n v="1"/>
    <x v="2"/>
  </r>
  <r>
    <n v="142"/>
    <x v="88"/>
    <n v="31"/>
    <x v="2"/>
  </r>
  <r>
    <n v="143"/>
    <x v="89"/>
    <n v="40"/>
    <x v="2"/>
  </r>
  <r>
    <n v="144"/>
    <x v="90"/>
    <n v="1520"/>
    <x v="2"/>
  </r>
  <r>
    <n v="145"/>
    <x v="91"/>
    <n v="0"/>
    <x v="2"/>
  </r>
  <r>
    <n v="146"/>
    <x v="92"/>
    <n v="3"/>
    <x v="2"/>
  </r>
  <r>
    <n v="67"/>
    <x v="94"/>
    <n v="2625"/>
    <x v="2"/>
  </r>
  <r>
    <n v="70"/>
    <x v="96"/>
    <n v="8"/>
    <x v="2"/>
  </r>
  <r>
    <n v="87"/>
    <x v="97"/>
    <n v="156"/>
    <x v="2"/>
  </r>
  <r>
    <n v="94"/>
    <x v="98"/>
    <n v="528"/>
    <x v="2"/>
  </r>
  <r>
    <n v="91"/>
    <x v="99"/>
    <n v="234"/>
    <x v="2"/>
  </r>
  <r>
    <n v="95"/>
    <x v="100"/>
    <n v="465"/>
    <x v="2"/>
  </r>
  <r>
    <n v="96"/>
    <x v="101"/>
    <n v="916"/>
    <x v="2"/>
  </r>
  <r>
    <n v="97"/>
    <x v="102"/>
    <n v="983"/>
    <x v="2"/>
  </r>
  <r>
    <n v="98"/>
    <x v="103"/>
    <n v="487"/>
    <x v="2"/>
  </r>
  <r>
    <n v="108"/>
    <x v="105"/>
    <n v="319"/>
    <x v="2"/>
  </r>
  <r>
    <n v="354"/>
    <x v="106"/>
    <n v="1300"/>
    <x v="2"/>
  </r>
  <r>
    <n v="126"/>
    <x v="107"/>
    <n v="1178"/>
    <x v="2"/>
  </r>
  <r>
    <n v="127"/>
    <x v="108"/>
    <n v="1735"/>
    <x v="2"/>
  </r>
  <r>
    <n v="128"/>
    <x v="109"/>
    <n v="31"/>
    <x v="2"/>
  </r>
  <r>
    <n v="129"/>
    <x v="110"/>
    <n v="120"/>
    <x v="2"/>
  </r>
  <r>
    <n v="130"/>
    <x v="111"/>
    <n v="637"/>
    <x v="2"/>
  </r>
  <r>
    <n v="134"/>
    <x v="112"/>
    <n v="4"/>
    <x v="2"/>
  </r>
  <r>
    <n v="135"/>
    <x v="113"/>
    <n v="0"/>
    <x v="2"/>
  </r>
  <r>
    <n v="136"/>
    <x v="114"/>
    <n v="465"/>
    <x v="2"/>
  </r>
  <r>
    <n v="137"/>
    <x v="115"/>
    <n v="94"/>
    <x v="2"/>
  </r>
  <r>
    <n v="138"/>
    <x v="116"/>
    <n v="1"/>
    <x v="2"/>
  </r>
  <r>
    <n v="139"/>
    <x v="117"/>
    <n v="30"/>
    <x v="2"/>
  </r>
  <r>
    <n v="140"/>
    <x v="118"/>
    <n v="20"/>
    <x v="2"/>
  </r>
  <r>
    <n v="150"/>
    <x v="120"/>
    <n v="1079"/>
    <x v="2"/>
  </r>
  <r>
    <n v="151"/>
    <x v="121"/>
    <n v="374"/>
    <x v="2"/>
  </r>
  <r>
    <n v="152"/>
    <x v="122"/>
    <n v="253"/>
    <x v="2"/>
  </r>
  <r>
    <n v="154"/>
    <x v="124"/>
    <n v="319"/>
    <x v="2"/>
  </r>
  <r>
    <n v="156"/>
    <x v="125"/>
    <n v="1590"/>
    <x v="2"/>
  </r>
  <r>
    <n v="157"/>
    <x v="126"/>
    <n v="138"/>
    <x v="2"/>
  </r>
  <r>
    <n v="161"/>
    <x v="129"/>
    <n v="219"/>
    <x v="2"/>
  </r>
  <r>
    <n v="162"/>
    <x v="130"/>
    <n v="207"/>
    <x v="2"/>
  </r>
  <r>
    <n v="163"/>
    <x v="131"/>
    <n v="954"/>
    <x v="2"/>
  </r>
  <r>
    <n v="165"/>
    <x v="133"/>
    <n v="150"/>
    <x v="2"/>
  </r>
  <r>
    <n v="166"/>
    <x v="134"/>
    <n v="765"/>
    <x v="2"/>
  </r>
  <r>
    <n v="167"/>
    <x v="135"/>
    <n v="1201"/>
    <x v="2"/>
  </r>
  <r>
    <n v="168"/>
    <x v="136"/>
    <n v="868"/>
    <x v="2"/>
  </r>
  <r>
    <n v="169"/>
    <x v="137"/>
    <n v="5"/>
    <x v="2"/>
  </r>
  <r>
    <n v="170"/>
    <x v="138"/>
    <n v="3612"/>
    <x v="2"/>
  </r>
  <r>
    <n v="155"/>
    <x v="139"/>
    <n v="1651"/>
    <x v="2"/>
  </r>
  <r>
    <n v="79"/>
    <x v="140"/>
    <n v="185"/>
    <x v="2"/>
  </r>
  <r>
    <n v="171"/>
    <x v="141"/>
    <n v="92"/>
    <x v="2"/>
  </r>
  <r>
    <n v="178"/>
    <x v="142"/>
    <n v="900"/>
    <x v="2"/>
  </r>
  <r>
    <n v="179"/>
    <x v="143"/>
    <n v="305"/>
    <x v="2"/>
  </r>
  <r>
    <n v="180"/>
    <x v="144"/>
    <n v="151"/>
    <x v="2"/>
  </r>
  <r>
    <n v="182"/>
    <x v="145"/>
    <n v="258"/>
    <x v="2"/>
  </r>
  <r>
    <n v="183"/>
    <x v="146"/>
    <n v="34"/>
    <x v="2"/>
  </r>
  <r>
    <n v="450"/>
    <x v="147"/>
    <n v="649"/>
    <x v="2"/>
  </r>
  <r>
    <n v="589"/>
    <x v="148"/>
    <n v="22"/>
    <x v="2"/>
  </r>
  <r>
    <n v="590"/>
    <x v="149"/>
    <n v="21"/>
    <x v="2"/>
  </r>
  <r>
    <n v="591"/>
    <x v="150"/>
    <n v="98"/>
    <x v="2"/>
  </r>
  <r>
    <n v="592"/>
    <x v="151"/>
    <n v="130"/>
    <x v="2"/>
  </r>
  <r>
    <n v="593"/>
    <x v="152"/>
    <n v="346"/>
    <x v="2"/>
  </r>
  <r>
    <n v="594"/>
    <x v="153"/>
    <n v="85"/>
    <x v="2"/>
  </r>
  <r>
    <n v="595"/>
    <x v="154"/>
    <n v="111"/>
    <x v="2"/>
  </r>
  <r>
    <n v="39"/>
    <x v="568"/>
    <n v="276"/>
    <x v="2"/>
  </r>
  <r>
    <n v="42"/>
    <x v="155"/>
    <n v="0"/>
    <x v="2"/>
  </r>
  <r>
    <n v="173"/>
    <x v="156"/>
    <n v="1"/>
    <x v="2"/>
  </r>
  <r>
    <n v="174"/>
    <x v="157"/>
    <n v="1061"/>
    <x v="2"/>
  </r>
  <r>
    <n v="175"/>
    <x v="158"/>
    <n v="0"/>
    <x v="2"/>
  </r>
  <r>
    <n v="177"/>
    <x v="159"/>
    <n v="108"/>
    <x v="2"/>
  </r>
  <r>
    <n v="185"/>
    <x v="160"/>
    <n v="1329"/>
    <x v="2"/>
  </r>
  <r>
    <n v="445"/>
    <x v="161"/>
    <n v="716"/>
    <x v="2"/>
  </r>
  <r>
    <n v="446"/>
    <x v="162"/>
    <n v="76"/>
    <x v="2"/>
  </r>
  <r>
    <n v="587"/>
    <x v="163"/>
    <n v="103"/>
    <x v="2"/>
  </r>
  <r>
    <n v="588"/>
    <x v="164"/>
    <n v="8"/>
    <x v="2"/>
  </r>
  <r>
    <n v="176"/>
    <x v="165"/>
    <n v="1"/>
    <x v="2"/>
  </r>
  <r>
    <n v="184"/>
    <x v="166"/>
    <n v="1"/>
    <x v="2"/>
  </r>
  <r>
    <n v="186"/>
    <x v="167"/>
    <n v="155"/>
    <x v="2"/>
  </r>
  <r>
    <n v="188"/>
    <x v="168"/>
    <n v="1"/>
    <x v="2"/>
  </r>
  <r>
    <n v="189"/>
    <x v="169"/>
    <n v="2"/>
    <x v="2"/>
  </r>
  <r>
    <n v="255"/>
    <x v="170"/>
    <n v="0"/>
    <x v="2"/>
  </r>
  <r>
    <n v="187"/>
    <x v="171"/>
    <n v="15"/>
    <x v="2"/>
  </r>
  <r>
    <n v="148"/>
    <x v="173"/>
    <n v="186"/>
    <x v="2"/>
  </r>
  <r>
    <n v="149"/>
    <x v="174"/>
    <n v="18"/>
    <x v="2"/>
  </r>
  <r>
    <n v="109"/>
    <x v="175"/>
    <n v="690"/>
    <x v="2"/>
  </r>
  <r>
    <n v="133"/>
    <x v="176"/>
    <n v="92"/>
    <x v="2"/>
  </r>
  <r>
    <n v="199"/>
    <x v="177"/>
    <n v="1026"/>
    <x v="2"/>
  </r>
  <r>
    <n v="203"/>
    <x v="178"/>
    <n v="469"/>
    <x v="2"/>
  </r>
  <r>
    <n v="237"/>
    <x v="179"/>
    <n v="1522"/>
    <x v="2"/>
  </r>
  <r>
    <n v="239"/>
    <x v="180"/>
    <n v="52"/>
    <x v="2"/>
  </r>
  <r>
    <n v="269"/>
    <x v="182"/>
    <n v="1"/>
    <x v="2"/>
  </r>
  <r>
    <n v="283"/>
    <x v="184"/>
    <n v="3434"/>
    <x v="2"/>
  </r>
  <r>
    <n v="299"/>
    <x v="186"/>
    <n v="17"/>
    <x v="2"/>
  </r>
  <r>
    <n v="124"/>
    <x v="187"/>
    <n v="0"/>
    <x v="2"/>
  </r>
  <r>
    <n v="191"/>
    <x v="188"/>
    <n v="2088"/>
    <x v="2"/>
  </r>
  <r>
    <n v="195"/>
    <x v="189"/>
    <n v="0"/>
    <x v="2"/>
  </r>
  <r>
    <n v="200"/>
    <x v="190"/>
    <n v="3099"/>
    <x v="2"/>
  </r>
  <r>
    <n v="205"/>
    <x v="191"/>
    <n v="430"/>
    <x v="2"/>
  </r>
  <r>
    <n v="273"/>
    <x v="192"/>
    <n v="0"/>
    <x v="2"/>
  </r>
  <r>
    <n v="206"/>
    <x v="195"/>
    <n v="6290"/>
    <x v="2"/>
  </r>
  <r>
    <n v="221"/>
    <x v="196"/>
    <n v="304"/>
    <x v="2"/>
  </r>
  <r>
    <n v="268"/>
    <x v="197"/>
    <n v="100"/>
    <x v="2"/>
  </r>
  <r>
    <n v="270"/>
    <x v="198"/>
    <n v="0"/>
    <x v="2"/>
  </r>
  <r>
    <n v="190"/>
    <x v="199"/>
    <n v="1069"/>
    <x v="2"/>
  </r>
  <r>
    <n v="201"/>
    <x v="200"/>
    <n v="27"/>
    <x v="2"/>
  </r>
  <r>
    <n v="202"/>
    <x v="201"/>
    <n v="162"/>
    <x v="2"/>
  </r>
  <r>
    <n v="215"/>
    <x v="202"/>
    <n v="2464"/>
    <x v="2"/>
  </r>
  <r>
    <n v="232"/>
    <x v="203"/>
    <n v="192"/>
    <x v="2"/>
  </r>
  <r>
    <n v="236"/>
    <x v="204"/>
    <n v="483"/>
    <x v="2"/>
  </r>
  <r>
    <n v="241"/>
    <x v="205"/>
    <n v="0"/>
    <x v="2"/>
  </r>
  <r>
    <n v="242"/>
    <x v="206"/>
    <n v="421"/>
    <x v="2"/>
  </r>
  <r>
    <n v="243"/>
    <x v="207"/>
    <n v="1959"/>
    <x v="2"/>
  </r>
  <r>
    <n v="244"/>
    <x v="208"/>
    <n v="4"/>
    <x v="2"/>
  </r>
  <r>
    <n v="247"/>
    <x v="209"/>
    <n v="808"/>
    <x v="2"/>
  </r>
  <r>
    <n v="248"/>
    <x v="210"/>
    <n v="2352"/>
    <x v="2"/>
  </r>
  <r>
    <n v="249"/>
    <x v="211"/>
    <n v="514"/>
    <x v="2"/>
  </r>
  <r>
    <n v="250"/>
    <x v="212"/>
    <n v="3824"/>
    <x v="2"/>
  </r>
  <r>
    <n v="251"/>
    <x v="213"/>
    <n v="20"/>
    <x v="2"/>
  </r>
  <r>
    <n v="252"/>
    <x v="214"/>
    <n v="912"/>
    <x v="2"/>
  </r>
  <r>
    <n v="253"/>
    <x v="215"/>
    <n v="763"/>
    <x v="2"/>
  </r>
  <r>
    <n v="254"/>
    <x v="216"/>
    <n v="751"/>
    <x v="2"/>
  </r>
  <r>
    <n v="256"/>
    <x v="217"/>
    <n v="1113"/>
    <x v="2"/>
  </r>
  <r>
    <n v="257"/>
    <x v="218"/>
    <n v="7005"/>
    <x v="2"/>
  </r>
  <r>
    <n v="258"/>
    <x v="219"/>
    <n v="1504"/>
    <x v="2"/>
  </r>
  <r>
    <n v="265"/>
    <x v="220"/>
    <n v="338"/>
    <x v="2"/>
  </r>
  <r>
    <n v="276"/>
    <x v="221"/>
    <n v="52"/>
    <x v="2"/>
  </r>
  <r>
    <n v="290"/>
    <x v="222"/>
    <n v="444"/>
    <x v="2"/>
  </r>
  <r>
    <n v="509"/>
    <x v="223"/>
    <n v="77"/>
    <x v="2"/>
  </r>
  <r>
    <n v="260"/>
    <x v="224"/>
    <n v="41209"/>
    <x v="2"/>
  </r>
  <r>
    <n v="262"/>
    <x v="225"/>
    <n v="3859"/>
    <x v="2"/>
  </r>
  <r>
    <n v="263"/>
    <x v="226"/>
    <n v="28"/>
    <x v="2"/>
  </r>
  <r>
    <n v="264"/>
    <x v="227"/>
    <n v="3050"/>
    <x v="2"/>
  </r>
  <r>
    <n v="266"/>
    <x v="228"/>
    <n v="2904"/>
    <x v="2"/>
  </r>
  <r>
    <n v="284"/>
    <x v="229"/>
    <n v="1057"/>
    <x v="2"/>
  </r>
  <r>
    <n v="572"/>
    <x v="231"/>
    <n v="1591"/>
    <x v="2"/>
  </r>
  <r>
    <n v="573"/>
    <x v="570"/>
    <n v="2401"/>
    <x v="2"/>
  </r>
  <r>
    <n v="208"/>
    <x v="232"/>
    <n v="6826"/>
    <x v="2"/>
  </r>
  <r>
    <n v="209"/>
    <x v="233"/>
    <n v="7254"/>
    <x v="2"/>
  </r>
  <r>
    <n v="211"/>
    <x v="235"/>
    <n v="145"/>
    <x v="2"/>
  </r>
  <r>
    <n v="212"/>
    <x v="236"/>
    <n v="4259"/>
    <x v="2"/>
  </r>
  <r>
    <n v="213"/>
    <x v="237"/>
    <n v="6725"/>
    <x v="2"/>
  </r>
  <r>
    <n v="214"/>
    <x v="238"/>
    <n v="2636"/>
    <x v="2"/>
  </r>
  <r>
    <n v="217"/>
    <x v="239"/>
    <n v="1"/>
    <x v="2"/>
  </r>
  <r>
    <n v="293"/>
    <x v="240"/>
    <n v="15904"/>
    <x v="2"/>
  </r>
  <r>
    <n v="294"/>
    <x v="241"/>
    <n v="3154"/>
    <x v="2"/>
  </r>
  <r>
    <n v="300"/>
    <x v="242"/>
    <n v="88"/>
    <x v="2"/>
  </r>
  <r>
    <n v="311"/>
    <x v="245"/>
    <n v="1377"/>
    <x v="2"/>
  </r>
  <r>
    <n v="313"/>
    <x v="246"/>
    <n v="3619"/>
    <x v="2"/>
  </r>
  <r>
    <n v="396"/>
    <x v="247"/>
    <n v="99"/>
    <x v="2"/>
  </r>
  <r>
    <n v="93"/>
    <x v="248"/>
    <n v="195"/>
    <x v="2"/>
  </r>
  <r>
    <n v="192"/>
    <x v="249"/>
    <n v="62"/>
    <x v="2"/>
  </r>
  <r>
    <n v="193"/>
    <x v="250"/>
    <n v="423"/>
    <x v="2"/>
  </r>
  <r>
    <n v="194"/>
    <x v="251"/>
    <n v="3347"/>
    <x v="2"/>
  </r>
  <r>
    <n v="196"/>
    <x v="252"/>
    <n v="24"/>
    <x v="2"/>
  </r>
  <r>
    <n v="197"/>
    <x v="253"/>
    <n v="65"/>
    <x v="2"/>
  </r>
  <r>
    <n v="198"/>
    <x v="254"/>
    <n v="170"/>
    <x v="2"/>
  </r>
  <r>
    <n v="222"/>
    <x v="255"/>
    <n v="1633"/>
    <x v="2"/>
  </r>
  <r>
    <n v="223"/>
    <x v="256"/>
    <n v="121"/>
    <x v="2"/>
  </r>
  <r>
    <n v="261"/>
    <x v="257"/>
    <n v="10215"/>
    <x v="2"/>
  </r>
  <r>
    <n v="267"/>
    <x v="258"/>
    <n v="54"/>
    <x v="2"/>
  </r>
  <r>
    <n v="271"/>
    <x v="259"/>
    <n v="50"/>
    <x v="2"/>
  </r>
  <r>
    <n v="272"/>
    <x v="260"/>
    <n v="31"/>
    <x v="2"/>
  </r>
  <r>
    <n v="279"/>
    <x v="261"/>
    <n v="1228"/>
    <x v="2"/>
  </r>
  <r>
    <n v="281"/>
    <x v="262"/>
    <n v="1112"/>
    <x v="2"/>
  </r>
  <r>
    <n v="292"/>
    <x v="264"/>
    <n v="0"/>
    <x v="2"/>
  </r>
  <r>
    <n v="295"/>
    <x v="265"/>
    <n v="1181"/>
    <x v="2"/>
  </r>
  <r>
    <n v="296"/>
    <x v="266"/>
    <n v="0"/>
    <x v="2"/>
  </r>
  <r>
    <n v="305"/>
    <x v="268"/>
    <n v="0"/>
    <x v="2"/>
  </r>
  <r>
    <n v="306"/>
    <x v="269"/>
    <n v="1"/>
    <x v="2"/>
  </r>
  <r>
    <n v="307"/>
    <x v="270"/>
    <n v="1"/>
    <x v="2"/>
  </r>
  <r>
    <n v="312"/>
    <x v="272"/>
    <n v="2179"/>
    <x v="2"/>
  </r>
  <r>
    <n v="314"/>
    <x v="273"/>
    <n v="8680"/>
    <x v="2"/>
  </r>
  <r>
    <n v="315"/>
    <x v="274"/>
    <n v="1"/>
    <x v="2"/>
  </r>
  <r>
    <n v="316"/>
    <x v="275"/>
    <n v="49"/>
    <x v="2"/>
  </r>
  <r>
    <n v="317"/>
    <x v="276"/>
    <n v="240"/>
    <x v="2"/>
  </r>
  <r>
    <n v="318"/>
    <x v="277"/>
    <n v="134"/>
    <x v="2"/>
  </r>
  <r>
    <n v="321"/>
    <x v="278"/>
    <n v="3059"/>
    <x v="2"/>
  </r>
  <r>
    <n v="322"/>
    <x v="279"/>
    <n v="3279"/>
    <x v="2"/>
  </r>
  <r>
    <n v="323"/>
    <x v="280"/>
    <n v="5323"/>
    <x v="2"/>
  </r>
  <r>
    <n v="324"/>
    <x v="281"/>
    <n v="138"/>
    <x v="2"/>
  </r>
  <r>
    <n v="325"/>
    <x v="282"/>
    <n v="763"/>
    <x v="2"/>
  </r>
  <r>
    <n v="326"/>
    <x v="283"/>
    <n v="1269"/>
    <x v="2"/>
  </r>
  <r>
    <n v="327"/>
    <x v="284"/>
    <n v="417"/>
    <x v="2"/>
  </r>
  <r>
    <n v="328"/>
    <x v="285"/>
    <n v="2424"/>
    <x v="2"/>
  </r>
  <r>
    <n v="329"/>
    <x v="286"/>
    <n v="458"/>
    <x v="2"/>
  </r>
  <r>
    <n v="330"/>
    <x v="287"/>
    <n v="342"/>
    <x v="2"/>
  </r>
  <r>
    <n v="331"/>
    <x v="288"/>
    <n v="451"/>
    <x v="2"/>
  </r>
  <r>
    <n v="332"/>
    <x v="289"/>
    <n v="316"/>
    <x v="2"/>
  </r>
  <r>
    <n v="333"/>
    <x v="290"/>
    <n v="1042"/>
    <x v="2"/>
  </r>
  <r>
    <n v="335"/>
    <x v="292"/>
    <n v="1201"/>
    <x v="2"/>
  </r>
  <r>
    <n v="336"/>
    <x v="293"/>
    <n v="260"/>
    <x v="2"/>
  </r>
  <r>
    <n v="338"/>
    <x v="294"/>
    <n v="334"/>
    <x v="2"/>
  </r>
  <r>
    <n v="342"/>
    <x v="295"/>
    <n v="179"/>
    <x v="2"/>
  </r>
  <r>
    <n v="343"/>
    <x v="296"/>
    <n v="482"/>
    <x v="2"/>
  </r>
  <r>
    <n v="344"/>
    <x v="297"/>
    <n v="19"/>
    <x v="2"/>
  </r>
  <r>
    <n v="346"/>
    <x v="298"/>
    <n v="1192"/>
    <x v="2"/>
  </r>
  <r>
    <n v="347"/>
    <x v="299"/>
    <n v="399"/>
    <x v="2"/>
  </r>
  <r>
    <n v="348"/>
    <x v="300"/>
    <n v="211"/>
    <x v="2"/>
  </r>
  <r>
    <n v="349"/>
    <x v="301"/>
    <n v="1066"/>
    <x v="2"/>
  </r>
  <r>
    <n v="350"/>
    <x v="302"/>
    <n v="561"/>
    <x v="2"/>
  </r>
  <r>
    <n v="351"/>
    <x v="303"/>
    <n v="1045"/>
    <x v="2"/>
  </r>
  <r>
    <n v="352"/>
    <x v="304"/>
    <n v="1509"/>
    <x v="2"/>
  </r>
  <r>
    <n v="353"/>
    <x v="305"/>
    <n v="717"/>
    <x v="2"/>
  </r>
  <r>
    <n v="452"/>
    <x v="306"/>
    <n v="567"/>
    <x v="2"/>
  </r>
  <r>
    <n v="453"/>
    <x v="307"/>
    <n v="55"/>
    <x v="2"/>
  </r>
  <r>
    <n v="502"/>
    <x v="308"/>
    <n v="255"/>
    <x v="2"/>
  </r>
  <r>
    <n v="503"/>
    <x v="309"/>
    <n v="1"/>
    <x v="2"/>
  </r>
  <r>
    <n v="505"/>
    <x v="310"/>
    <n v="47"/>
    <x v="2"/>
  </r>
  <r>
    <n v="506"/>
    <x v="311"/>
    <n v="128"/>
    <x v="2"/>
  </r>
  <r>
    <n v="507"/>
    <x v="312"/>
    <n v="642"/>
    <x v="2"/>
  </r>
  <r>
    <n v="508"/>
    <x v="313"/>
    <n v="683"/>
    <x v="2"/>
  </r>
  <r>
    <n v="510"/>
    <x v="314"/>
    <n v="62"/>
    <x v="2"/>
  </r>
  <r>
    <n v="511"/>
    <x v="315"/>
    <n v="1"/>
    <x v="2"/>
  </r>
  <r>
    <n v="512"/>
    <x v="316"/>
    <n v="444"/>
    <x v="2"/>
  </r>
  <r>
    <n v="513"/>
    <x v="317"/>
    <n v="714"/>
    <x v="2"/>
  </r>
  <r>
    <n v="514"/>
    <x v="318"/>
    <n v="245"/>
    <x v="2"/>
  </r>
  <r>
    <n v="516"/>
    <x v="320"/>
    <n v="2916"/>
    <x v="2"/>
  </r>
  <r>
    <n v="517"/>
    <x v="321"/>
    <n v="119"/>
    <x v="2"/>
  </r>
  <r>
    <n v="585"/>
    <x v="322"/>
    <n v="0"/>
    <x v="2"/>
  </r>
  <r>
    <n v="386"/>
    <x v="323"/>
    <n v="1719"/>
    <x v="2"/>
  </r>
  <r>
    <n v="387"/>
    <x v="324"/>
    <n v="0"/>
    <x v="2"/>
  </r>
  <r>
    <n v="577"/>
    <x v="325"/>
    <n v="0"/>
    <x v="2"/>
  </r>
  <r>
    <n v="390"/>
    <x v="326"/>
    <n v="4277"/>
    <x v="2"/>
  </r>
  <r>
    <n v="391"/>
    <x v="327"/>
    <n v="44"/>
    <x v="2"/>
  </r>
  <r>
    <n v="392"/>
    <x v="328"/>
    <n v="3"/>
    <x v="2"/>
  </r>
  <r>
    <n v="319"/>
    <x v="329"/>
    <n v="0"/>
    <x v="2"/>
  </r>
  <r>
    <n v="320"/>
    <x v="330"/>
    <n v="4993"/>
    <x v="2"/>
  </r>
  <r>
    <n v="337"/>
    <x v="331"/>
    <n v="1925"/>
    <x v="2"/>
  </r>
  <r>
    <n v="339"/>
    <x v="332"/>
    <n v="1280"/>
    <x v="2"/>
  </r>
  <r>
    <n v="340"/>
    <x v="333"/>
    <n v="0"/>
    <x v="2"/>
  </r>
  <r>
    <n v="341"/>
    <x v="334"/>
    <n v="7167"/>
    <x v="2"/>
  </r>
  <r>
    <n v="355"/>
    <x v="336"/>
    <n v="186"/>
    <x v="2"/>
  </r>
  <r>
    <n v="356"/>
    <x v="337"/>
    <n v="18"/>
    <x v="2"/>
  </r>
  <r>
    <n v="357"/>
    <x v="338"/>
    <n v="358"/>
    <x v="2"/>
  </r>
  <r>
    <n v="367"/>
    <x v="339"/>
    <n v="580"/>
    <x v="2"/>
  </r>
  <r>
    <n v="368"/>
    <x v="340"/>
    <n v="31"/>
    <x v="2"/>
  </r>
  <r>
    <n v="528"/>
    <x v="341"/>
    <n v="571"/>
    <x v="2"/>
  </r>
  <r>
    <n v="529"/>
    <x v="342"/>
    <n v="1075"/>
    <x v="2"/>
  </r>
  <r>
    <n v="530"/>
    <x v="343"/>
    <n v="0"/>
    <x v="2"/>
  </r>
  <r>
    <n v="531"/>
    <x v="344"/>
    <n v="230"/>
    <x v="2"/>
  </r>
  <r>
    <n v="532"/>
    <x v="345"/>
    <n v="160"/>
    <x v="2"/>
  </r>
  <r>
    <n v="533"/>
    <x v="346"/>
    <n v="268"/>
    <x v="2"/>
  </r>
  <r>
    <n v="534"/>
    <x v="347"/>
    <n v="61"/>
    <x v="2"/>
  </r>
  <r>
    <n v="535"/>
    <x v="348"/>
    <n v="1420"/>
    <x v="2"/>
  </r>
  <r>
    <n v="536"/>
    <x v="349"/>
    <n v="83"/>
    <x v="2"/>
  </r>
  <r>
    <n v="537"/>
    <x v="350"/>
    <n v="683"/>
    <x v="2"/>
  </r>
  <r>
    <n v="538"/>
    <x v="351"/>
    <n v="454"/>
    <x v="2"/>
  </r>
  <r>
    <n v="541"/>
    <x v="353"/>
    <n v="5338"/>
    <x v="2"/>
  </r>
  <r>
    <n v="542"/>
    <x v="354"/>
    <n v="0"/>
    <x v="2"/>
  </r>
  <r>
    <n v="545"/>
    <x v="355"/>
    <n v="880"/>
    <x v="2"/>
  </r>
  <r>
    <n v="547"/>
    <x v="356"/>
    <n v="173"/>
    <x v="2"/>
  </r>
  <r>
    <n v="548"/>
    <x v="357"/>
    <n v="20"/>
    <x v="2"/>
  </r>
  <r>
    <n v="549"/>
    <x v="358"/>
    <n v="133"/>
    <x v="2"/>
  </r>
  <r>
    <n v="553"/>
    <x v="359"/>
    <n v="631"/>
    <x v="2"/>
  </r>
  <r>
    <n v="554"/>
    <x v="360"/>
    <n v="188"/>
    <x v="2"/>
  </r>
  <r>
    <n v="556"/>
    <x v="361"/>
    <n v="286"/>
    <x v="2"/>
  </r>
  <r>
    <n v="558"/>
    <x v="363"/>
    <n v="74"/>
    <x v="2"/>
  </r>
  <r>
    <n v="500"/>
    <x v="364"/>
    <n v="1781"/>
    <x v="2"/>
  </r>
  <r>
    <n v="501"/>
    <x v="365"/>
    <n v="8"/>
    <x v="2"/>
  </r>
  <r>
    <n v="407"/>
    <x v="367"/>
    <n v="61"/>
    <x v="2"/>
  </r>
  <r>
    <n v="411"/>
    <x v="368"/>
    <n v="49"/>
    <x v="2"/>
  </r>
  <r>
    <n v="412"/>
    <x v="369"/>
    <n v="217"/>
    <x v="2"/>
  </r>
  <r>
    <n v="418"/>
    <x v="370"/>
    <n v="0"/>
    <x v="2"/>
  </r>
  <r>
    <n v="443"/>
    <x v="371"/>
    <n v="30"/>
    <x v="2"/>
  </r>
  <r>
    <n v="444"/>
    <x v="372"/>
    <n v="6"/>
    <x v="2"/>
  </r>
  <r>
    <n v="413"/>
    <x v="373"/>
    <n v="75"/>
    <x v="2"/>
  </r>
  <r>
    <n v="491"/>
    <x v="374"/>
    <n v="16"/>
    <x v="2"/>
  </r>
  <r>
    <n v="492"/>
    <x v="375"/>
    <n v="10132"/>
    <x v="2"/>
  </r>
  <r>
    <n v="493"/>
    <x v="376"/>
    <n v="647"/>
    <x v="2"/>
  </r>
  <r>
    <n v="494"/>
    <x v="377"/>
    <n v="1842"/>
    <x v="2"/>
  </r>
  <r>
    <n v="495"/>
    <x v="378"/>
    <n v="995"/>
    <x v="2"/>
  </r>
  <r>
    <n v="496"/>
    <x v="379"/>
    <n v="1233"/>
    <x v="2"/>
  </r>
  <r>
    <n v="497"/>
    <x v="380"/>
    <n v="330"/>
    <x v="2"/>
  </r>
  <r>
    <n v="498"/>
    <x v="381"/>
    <n v="1121"/>
    <x v="2"/>
  </r>
  <r>
    <n v="421"/>
    <x v="382"/>
    <n v="4544"/>
    <x v="2"/>
  </r>
  <r>
    <n v="423"/>
    <x v="383"/>
    <n v="61"/>
    <x v="2"/>
  </r>
  <r>
    <n v="428"/>
    <x v="384"/>
    <n v="103"/>
    <x v="2"/>
  </r>
  <r>
    <n v="518"/>
    <x v="385"/>
    <n v="1"/>
    <x v="2"/>
  </r>
  <r>
    <n v="519"/>
    <x v="386"/>
    <n v="178"/>
    <x v="2"/>
  </r>
  <r>
    <n v="393"/>
    <x v="387"/>
    <n v="0"/>
    <x v="2"/>
  </r>
  <r>
    <n v="395"/>
    <x v="388"/>
    <n v="1"/>
    <x v="2"/>
  </r>
  <r>
    <n v="397"/>
    <x v="389"/>
    <n v="0"/>
    <x v="2"/>
  </r>
  <r>
    <n v="398"/>
    <x v="390"/>
    <n v="1"/>
    <x v="2"/>
  </r>
  <r>
    <n v="400"/>
    <x v="392"/>
    <n v="4"/>
    <x v="2"/>
  </r>
  <r>
    <n v="403"/>
    <x v="395"/>
    <n v="3"/>
    <x v="2"/>
  </r>
  <r>
    <n v="406"/>
    <x v="396"/>
    <n v="0"/>
    <x v="2"/>
  </r>
  <r>
    <n v="419"/>
    <x v="398"/>
    <n v="6"/>
    <x v="2"/>
  </r>
  <r>
    <n v="420"/>
    <x v="399"/>
    <n v="9"/>
    <x v="2"/>
  </r>
  <r>
    <n v="425"/>
    <x v="400"/>
    <n v="5"/>
    <x v="2"/>
  </r>
  <r>
    <n v="427"/>
    <x v="401"/>
    <n v="39"/>
    <x v="2"/>
  </r>
  <r>
    <n v="429"/>
    <x v="402"/>
    <n v="786"/>
    <x v="2"/>
  </r>
  <r>
    <n v="430"/>
    <x v="403"/>
    <n v="596"/>
    <x v="2"/>
  </r>
  <r>
    <n v="433"/>
    <x v="404"/>
    <n v="15"/>
    <x v="2"/>
  </r>
  <r>
    <n v="434"/>
    <x v="405"/>
    <n v="1"/>
    <x v="2"/>
  </r>
  <r>
    <n v="439"/>
    <x v="407"/>
    <n v="0"/>
    <x v="2"/>
  </r>
  <r>
    <n v="441"/>
    <x v="408"/>
    <n v="1"/>
    <x v="2"/>
  </r>
  <r>
    <n v="442"/>
    <x v="409"/>
    <n v="2"/>
    <x v="2"/>
  </r>
  <r>
    <n v="447"/>
    <x v="410"/>
    <n v="0"/>
    <x v="2"/>
  </r>
  <r>
    <n v="448"/>
    <x v="411"/>
    <n v="242"/>
    <x v="2"/>
  </r>
  <r>
    <n v="449"/>
    <x v="412"/>
    <n v="6"/>
    <x v="2"/>
  </r>
  <r>
    <n v="454"/>
    <x v="414"/>
    <n v="0"/>
    <x v="2"/>
  </r>
  <r>
    <n v="456"/>
    <x v="415"/>
    <n v="5"/>
    <x v="2"/>
  </r>
  <r>
    <n v="457"/>
    <x v="416"/>
    <n v="31"/>
    <x v="2"/>
  </r>
  <r>
    <n v="458"/>
    <x v="417"/>
    <n v="0"/>
    <x v="2"/>
  </r>
  <r>
    <n v="459"/>
    <x v="418"/>
    <n v="2"/>
    <x v="2"/>
  </r>
  <r>
    <n v="461"/>
    <x v="419"/>
    <n v="114"/>
    <x v="2"/>
  </r>
  <r>
    <n v="463"/>
    <x v="421"/>
    <n v="1"/>
    <x v="2"/>
  </r>
  <r>
    <n v="466"/>
    <x v="424"/>
    <n v="5"/>
    <x v="2"/>
  </r>
  <r>
    <n v="468"/>
    <x v="426"/>
    <n v="2"/>
    <x v="2"/>
  </r>
  <r>
    <n v="469"/>
    <x v="427"/>
    <n v="4"/>
    <x v="2"/>
  </r>
  <r>
    <n v="470"/>
    <x v="428"/>
    <n v="2"/>
    <x v="2"/>
  </r>
  <r>
    <n v="471"/>
    <x v="429"/>
    <n v="1"/>
    <x v="2"/>
  </r>
  <r>
    <n v="472"/>
    <x v="430"/>
    <n v="1"/>
    <x v="2"/>
  </r>
  <r>
    <n v="473"/>
    <x v="431"/>
    <n v="3"/>
    <x v="2"/>
  </r>
  <r>
    <n v="475"/>
    <x v="433"/>
    <n v="4"/>
    <x v="2"/>
  </r>
  <r>
    <n v="476"/>
    <x v="434"/>
    <n v="3"/>
    <x v="2"/>
  </r>
  <r>
    <n v="477"/>
    <x v="435"/>
    <n v="1"/>
    <x v="2"/>
  </r>
  <r>
    <n v="478"/>
    <x v="436"/>
    <n v="5"/>
    <x v="2"/>
  </r>
  <r>
    <n v="479"/>
    <x v="437"/>
    <n v="1"/>
    <x v="2"/>
  </r>
  <r>
    <n v="481"/>
    <x v="439"/>
    <n v="0"/>
    <x v="2"/>
  </r>
  <r>
    <n v="483"/>
    <x v="441"/>
    <n v="3"/>
    <x v="2"/>
  </r>
  <r>
    <n v="484"/>
    <x v="442"/>
    <n v="2"/>
    <x v="2"/>
  </r>
  <r>
    <n v="485"/>
    <x v="443"/>
    <n v="2"/>
    <x v="2"/>
  </r>
  <r>
    <n v="486"/>
    <x v="444"/>
    <n v="3"/>
    <x v="2"/>
  </r>
  <r>
    <n v="487"/>
    <x v="445"/>
    <n v="1"/>
    <x v="2"/>
  </r>
  <r>
    <n v="488"/>
    <x v="446"/>
    <n v="0"/>
    <x v="2"/>
  </r>
  <r>
    <n v="489"/>
    <x v="447"/>
    <n v="1"/>
    <x v="2"/>
  </r>
  <r>
    <n v="437"/>
    <x v="449"/>
    <n v="5240"/>
    <x v="2"/>
  </r>
  <r>
    <n v="438"/>
    <x v="450"/>
    <n v="2425"/>
    <x v="2"/>
  </r>
  <r>
    <n v="455"/>
    <x v="451"/>
    <n v="704"/>
    <x v="2"/>
  </r>
  <r>
    <n v="460"/>
    <x v="452"/>
    <n v="362"/>
    <x v="2"/>
  </r>
  <r>
    <n v="414"/>
    <x v="453"/>
    <n v="27"/>
    <x v="2"/>
  </r>
  <r>
    <n v="415"/>
    <x v="454"/>
    <n v="0"/>
    <x v="2"/>
  </r>
  <r>
    <n v="424"/>
    <x v="455"/>
    <n v="2"/>
    <x v="2"/>
  </r>
  <r>
    <n v="426"/>
    <x v="456"/>
    <n v="12"/>
    <x v="2"/>
  </r>
  <r>
    <n v="431"/>
    <x v="457"/>
    <n v="539"/>
    <x v="2"/>
  </r>
  <r>
    <n v="432"/>
    <x v="458"/>
    <n v="4"/>
    <x v="2"/>
  </r>
  <r>
    <n v="436"/>
    <x v="459"/>
    <n v="0"/>
    <x v="2"/>
  </r>
  <r>
    <n v="440"/>
    <x v="460"/>
    <n v="0"/>
    <x v="2"/>
  </r>
  <r>
    <n v="394"/>
    <x v="461"/>
    <n v="206"/>
    <x v="2"/>
  </r>
  <r>
    <n v="216"/>
    <x v="462"/>
    <n v="0"/>
    <x v="2"/>
  </r>
  <r>
    <n v="218"/>
    <x v="463"/>
    <n v="2520"/>
    <x v="2"/>
  </r>
  <r>
    <n v="224"/>
    <x v="465"/>
    <n v="2"/>
    <x v="2"/>
  </r>
  <r>
    <n v="225"/>
    <x v="466"/>
    <n v="51"/>
    <x v="2"/>
  </r>
  <r>
    <n v="226"/>
    <x v="467"/>
    <n v="8"/>
    <x v="2"/>
  </r>
  <r>
    <n v="227"/>
    <x v="468"/>
    <n v="1067"/>
    <x v="2"/>
  </r>
  <r>
    <n v="228"/>
    <x v="469"/>
    <n v="679"/>
    <x v="2"/>
  </r>
  <r>
    <n v="229"/>
    <x v="470"/>
    <n v="1630"/>
    <x v="2"/>
  </r>
  <r>
    <n v="230"/>
    <x v="471"/>
    <n v="359"/>
    <x v="2"/>
  </r>
  <r>
    <n v="231"/>
    <x v="472"/>
    <n v="125"/>
    <x v="2"/>
  </r>
  <r>
    <n v="235"/>
    <x v="475"/>
    <n v="589"/>
    <x v="2"/>
  </r>
  <r>
    <n v="238"/>
    <x v="476"/>
    <n v="331"/>
    <x v="2"/>
  </r>
  <r>
    <n v="245"/>
    <x v="477"/>
    <n v="82"/>
    <x v="2"/>
  </r>
  <r>
    <n v="408"/>
    <x v="478"/>
    <n v="230"/>
    <x v="2"/>
  </r>
  <r>
    <n v="409"/>
    <x v="479"/>
    <n v="0"/>
    <x v="2"/>
  </r>
  <r>
    <n v="410"/>
    <x v="480"/>
    <n v="1"/>
    <x v="2"/>
  </r>
  <r>
    <n v="417"/>
    <x v="481"/>
    <n v="33"/>
    <x v="2"/>
  </r>
  <r>
    <n v="422"/>
    <x v="482"/>
    <n v="10"/>
    <x v="2"/>
  </r>
  <r>
    <n v="522"/>
    <x v="483"/>
    <n v="188"/>
    <x v="2"/>
  </r>
  <r>
    <n v="524"/>
    <x v="484"/>
    <n v="20"/>
    <x v="2"/>
  </r>
  <r>
    <n v="358"/>
    <x v="485"/>
    <n v="11"/>
    <x v="2"/>
  </r>
  <r>
    <n v="360"/>
    <x v="486"/>
    <n v="0"/>
    <x v="2"/>
  </r>
  <r>
    <n v="364"/>
    <x v="487"/>
    <n v="842"/>
    <x v="2"/>
  </r>
  <r>
    <n v="371"/>
    <x v="488"/>
    <n v="128"/>
    <x v="2"/>
  </r>
  <r>
    <n v="374"/>
    <x v="489"/>
    <n v="18"/>
    <x v="2"/>
  </r>
  <r>
    <n v="375"/>
    <x v="490"/>
    <n v="15"/>
    <x v="2"/>
  </r>
  <r>
    <n v="525"/>
    <x v="491"/>
    <n v="43"/>
    <x v="2"/>
  </r>
  <r>
    <n v="521"/>
    <x v="492"/>
    <n v="697"/>
    <x v="2"/>
  </r>
  <r>
    <n v="523"/>
    <x v="493"/>
    <n v="1375"/>
    <x v="2"/>
  </r>
  <r>
    <n v="526"/>
    <x v="494"/>
    <n v="745"/>
    <x v="2"/>
  </r>
  <r>
    <n v="527"/>
    <x v="495"/>
    <n v="535"/>
    <x v="2"/>
  </r>
  <r>
    <n v="359"/>
    <x v="496"/>
    <n v="0"/>
    <x v="2"/>
  </r>
  <r>
    <n v="362"/>
    <x v="497"/>
    <n v="0"/>
    <x v="2"/>
  </r>
  <r>
    <n v="363"/>
    <x v="498"/>
    <n v="0"/>
    <x v="2"/>
  </r>
  <r>
    <n v="377"/>
    <x v="500"/>
    <n v="485"/>
    <x v="2"/>
  </r>
  <r>
    <n v="378"/>
    <x v="501"/>
    <n v="98"/>
    <x v="2"/>
  </r>
  <r>
    <n v="379"/>
    <x v="502"/>
    <n v="1164"/>
    <x v="2"/>
  </r>
  <r>
    <n v="574"/>
    <x v="503"/>
    <n v="726"/>
    <x v="2"/>
  </r>
  <r>
    <n v="499"/>
    <x v="504"/>
    <n v="280"/>
    <x v="2"/>
  </r>
  <r>
    <n v="92"/>
    <x v="505"/>
    <n v="113"/>
    <x v="2"/>
  </r>
  <r>
    <n v="369"/>
    <x v="506"/>
    <n v="196"/>
    <x v="2"/>
  </r>
  <r>
    <n v="370"/>
    <x v="507"/>
    <n v="282"/>
    <x v="2"/>
  </r>
  <r>
    <n v="372"/>
    <x v="508"/>
    <n v="109"/>
    <x v="2"/>
  </r>
  <r>
    <n v="373"/>
    <x v="509"/>
    <n v="3"/>
    <x v="2"/>
  </r>
  <r>
    <n v="389"/>
    <x v="510"/>
    <n v="344"/>
    <x v="2"/>
  </r>
  <r>
    <n v="405"/>
    <x v="511"/>
    <n v="348"/>
    <x v="2"/>
  </r>
  <r>
    <n v="388"/>
    <x v="512"/>
    <n v="456"/>
    <x v="2"/>
  </r>
  <r>
    <n v="384"/>
    <x v="513"/>
    <n v="118"/>
    <x v="2"/>
  </r>
  <r>
    <n v="18"/>
    <x v="514"/>
    <n v="497"/>
    <x v="2"/>
  </r>
  <r>
    <n v="365"/>
    <x v="515"/>
    <n v="174"/>
    <x v="2"/>
  </r>
  <r>
    <n v="380"/>
    <x v="516"/>
    <n v="1511"/>
    <x v="2"/>
  </r>
  <r>
    <n v="381"/>
    <x v="517"/>
    <n v="27"/>
    <x v="2"/>
  </r>
  <r>
    <n v="382"/>
    <x v="518"/>
    <n v="14"/>
    <x v="2"/>
  </r>
  <r>
    <n v="361"/>
    <x v="519"/>
    <n v="27"/>
    <x v="2"/>
  </r>
  <r>
    <n v="376"/>
    <x v="520"/>
    <n v="412"/>
    <x v="2"/>
  </r>
  <r>
    <n v="383"/>
    <x v="521"/>
    <n v="22"/>
    <x v="2"/>
  </r>
  <r>
    <n v="385"/>
    <x v="522"/>
    <n v="159"/>
    <x v="2"/>
  </r>
  <r>
    <n v="520"/>
    <x v="523"/>
    <n v="34929"/>
    <x v="2"/>
  </r>
  <r>
    <n v="540"/>
    <x v="524"/>
    <n v="91"/>
    <x v="2"/>
  </r>
  <r>
    <n v="543"/>
    <x v="525"/>
    <n v="437"/>
    <x v="2"/>
  </r>
  <r>
    <n v="544"/>
    <x v="526"/>
    <n v="346"/>
    <x v="2"/>
  </r>
  <r>
    <n v="546"/>
    <x v="527"/>
    <n v="408"/>
    <x v="2"/>
  </r>
  <r>
    <n v="551"/>
    <x v="528"/>
    <n v="113"/>
    <x v="2"/>
  </r>
  <r>
    <n v="552"/>
    <x v="529"/>
    <n v="152"/>
    <x v="2"/>
  </r>
  <r>
    <n v="555"/>
    <x v="530"/>
    <n v="2134"/>
    <x v="2"/>
  </r>
  <r>
    <n v="559"/>
    <x v="531"/>
    <n v="4"/>
    <x v="2"/>
  </r>
  <r>
    <n v="560"/>
    <x v="532"/>
    <n v="307"/>
    <x v="2"/>
  </r>
  <r>
    <n v="561"/>
    <x v="533"/>
    <n v="411"/>
    <x v="2"/>
  </r>
  <r>
    <n v="562"/>
    <x v="534"/>
    <n v="59"/>
    <x v="2"/>
  </r>
  <r>
    <n v="564"/>
    <x v="536"/>
    <n v="257"/>
    <x v="2"/>
  </r>
  <r>
    <n v="565"/>
    <x v="537"/>
    <n v="510"/>
    <x v="2"/>
  </r>
  <r>
    <n v="566"/>
    <x v="538"/>
    <n v="287"/>
    <x v="2"/>
  </r>
  <r>
    <n v="274"/>
    <x v="540"/>
    <n v="815"/>
    <x v="2"/>
  </r>
  <r>
    <n v="275"/>
    <x v="541"/>
    <n v="3640"/>
    <x v="2"/>
  </r>
  <r>
    <n v="278"/>
    <x v="542"/>
    <n v="42"/>
    <x v="2"/>
  </r>
  <r>
    <n v="282"/>
    <x v="543"/>
    <n v="13522"/>
    <x v="2"/>
  </r>
  <r>
    <n v="285"/>
    <x v="544"/>
    <n v="327"/>
    <x v="2"/>
  </r>
  <r>
    <n v="286"/>
    <x v="545"/>
    <n v="43555"/>
    <x v="2"/>
  </r>
  <r>
    <n v="302"/>
    <x v="546"/>
    <n v="2"/>
    <x v="2"/>
  </r>
  <r>
    <n v="304"/>
    <x v="547"/>
    <n v="1"/>
    <x v="2"/>
  </r>
  <r>
    <n v="569"/>
    <x v="549"/>
    <n v="0"/>
    <x v="2"/>
  </r>
  <r>
    <n v="570"/>
    <x v="550"/>
    <n v="42307"/>
    <x v="2"/>
  </r>
  <r>
    <n v="586"/>
    <x v="551"/>
    <n v="27"/>
    <x v="2"/>
  </r>
  <r>
    <n v="131"/>
    <x v="552"/>
    <n v="219"/>
    <x v="2"/>
  </r>
  <r>
    <n v="132"/>
    <x v="553"/>
    <n v="4"/>
    <x v="2"/>
  </r>
  <r>
    <n v="287"/>
    <x v="554"/>
    <n v="1794"/>
    <x v="2"/>
  </r>
  <r>
    <n v="288"/>
    <x v="555"/>
    <n v="1149"/>
    <x v="2"/>
  </r>
  <r>
    <n v="289"/>
    <x v="556"/>
    <n v="2459"/>
    <x v="2"/>
  </r>
  <r>
    <n v="579"/>
    <x v="557"/>
    <n v="1"/>
    <x v="2"/>
  </r>
  <r>
    <n v="580"/>
    <x v="558"/>
    <n v="2"/>
    <x v="2"/>
  </r>
  <r>
    <n v="581"/>
    <x v="559"/>
    <n v="122"/>
    <x v="2"/>
  </r>
  <r>
    <n v="582"/>
    <x v="560"/>
    <n v="0"/>
    <x v="2"/>
  </r>
  <r>
    <n v="583"/>
    <x v="561"/>
    <n v="101"/>
    <x v="2"/>
  </r>
  <r>
    <n v="584"/>
    <x v="562"/>
    <n v="222"/>
    <x v="2"/>
  </r>
  <r>
    <n v="71"/>
    <x v="563"/>
    <n v="778"/>
    <x v="2"/>
  </r>
  <r>
    <n v="596"/>
    <x v="564"/>
    <n v="34338"/>
    <x v="2"/>
  </r>
  <r>
    <n v="12"/>
    <x v="0"/>
    <n v="363"/>
    <x v="3"/>
  </r>
  <r>
    <n v="14"/>
    <x v="1"/>
    <n v="1"/>
    <x v="3"/>
  </r>
  <r>
    <n v="16"/>
    <x v="2"/>
    <n v="8"/>
    <x v="3"/>
  </r>
  <r>
    <n v="73"/>
    <x v="3"/>
    <n v="175"/>
    <x v="3"/>
  </r>
  <r>
    <n v="504"/>
    <x v="4"/>
    <n v="0"/>
    <x v="3"/>
  </r>
  <r>
    <n v="576"/>
    <x v="5"/>
    <n v="14354"/>
    <x v="3"/>
  </r>
  <r>
    <n v="578"/>
    <x v="6"/>
    <n v="8"/>
    <x v="3"/>
  </r>
  <r>
    <n v="15"/>
    <x v="7"/>
    <n v="124"/>
    <x v="3"/>
  </r>
  <r>
    <n v="21"/>
    <x v="8"/>
    <n v="95"/>
    <x v="3"/>
  </r>
  <r>
    <n v="13"/>
    <x v="9"/>
    <n v="134"/>
    <x v="3"/>
  </r>
  <r>
    <n v="23"/>
    <x v="10"/>
    <n v="1508"/>
    <x v="3"/>
  </r>
  <r>
    <n v="24"/>
    <x v="11"/>
    <n v="388"/>
    <x v="3"/>
  </r>
  <r>
    <n v="25"/>
    <x v="12"/>
    <n v="444"/>
    <x v="3"/>
  </r>
  <r>
    <n v="26"/>
    <x v="13"/>
    <n v="586"/>
    <x v="3"/>
  </r>
  <r>
    <n v="27"/>
    <x v="14"/>
    <n v="0"/>
    <x v="3"/>
  </r>
  <r>
    <n v="28"/>
    <x v="15"/>
    <n v="77"/>
    <x v="3"/>
  </r>
  <r>
    <n v="29"/>
    <x v="16"/>
    <n v="254"/>
    <x v="3"/>
  </r>
  <r>
    <n v="30"/>
    <x v="17"/>
    <n v="442"/>
    <x v="3"/>
  </r>
  <r>
    <n v="31"/>
    <x v="18"/>
    <n v="83"/>
    <x v="3"/>
  </r>
  <r>
    <n v="32"/>
    <x v="19"/>
    <n v="659"/>
    <x v="3"/>
  </r>
  <r>
    <n v="33"/>
    <x v="20"/>
    <n v="193"/>
    <x v="3"/>
  </r>
  <r>
    <n v="34"/>
    <x v="21"/>
    <n v="271"/>
    <x v="3"/>
  </r>
  <r>
    <n v="37"/>
    <x v="22"/>
    <n v="0"/>
    <x v="3"/>
  </r>
  <r>
    <n v="77"/>
    <x v="23"/>
    <n v="412"/>
    <x v="3"/>
  </r>
  <r>
    <n v="38"/>
    <x v="24"/>
    <n v="23868"/>
    <x v="3"/>
  </r>
  <r>
    <n v="43"/>
    <x v="25"/>
    <n v="1"/>
    <x v="3"/>
  </r>
  <r>
    <n v="44"/>
    <x v="26"/>
    <n v="54"/>
    <x v="3"/>
  </r>
  <r>
    <n v="45"/>
    <x v="27"/>
    <n v="97"/>
    <x v="3"/>
  </r>
  <r>
    <n v="48"/>
    <x v="28"/>
    <n v="79"/>
    <x v="3"/>
  </r>
  <r>
    <n v="50"/>
    <x v="29"/>
    <n v="7"/>
    <x v="3"/>
  </r>
  <r>
    <n v="52"/>
    <x v="30"/>
    <n v="7"/>
    <x v="3"/>
  </r>
  <r>
    <n v="53"/>
    <x v="31"/>
    <n v="12"/>
    <x v="3"/>
  </r>
  <r>
    <n v="55"/>
    <x v="32"/>
    <n v="9"/>
    <x v="3"/>
  </r>
  <r>
    <n v="58"/>
    <x v="33"/>
    <n v="216"/>
    <x v="3"/>
  </r>
  <r>
    <n v="59"/>
    <x v="34"/>
    <n v="3"/>
    <x v="3"/>
  </r>
  <r>
    <n v="60"/>
    <x v="35"/>
    <n v="8"/>
    <x v="3"/>
  </r>
  <r>
    <n v="61"/>
    <x v="36"/>
    <n v="0"/>
    <x v="3"/>
  </r>
  <r>
    <n v="47"/>
    <x v="37"/>
    <n v="157"/>
    <x v="3"/>
  </r>
  <r>
    <n v="49"/>
    <x v="38"/>
    <n v="516"/>
    <x v="3"/>
  </r>
  <r>
    <n v="51"/>
    <x v="39"/>
    <n v="6"/>
    <x v="3"/>
  </r>
  <r>
    <n v="54"/>
    <x v="40"/>
    <n v="105"/>
    <x v="3"/>
  </r>
  <r>
    <n v="56"/>
    <x v="41"/>
    <n v="14"/>
    <x v="3"/>
  </r>
  <r>
    <n v="57"/>
    <x v="42"/>
    <n v="1"/>
    <x v="3"/>
  </r>
  <r>
    <n v="366"/>
    <x v="43"/>
    <n v="196"/>
    <x v="3"/>
  </r>
  <r>
    <n v="62"/>
    <x v="44"/>
    <n v="49"/>
    <x v="3"/>
  </r>
  <r>
    <n v="86"/>
    <x v="45"/>
    <n v="1333"/>
    <x v="3"/>
  </r>
  <r>
    <n v="99"/>
    <x v="46"/>
    <n v="162"/>
    <x v="3"/>
  </r>
  <r>
    <n v="17"/>
    <x v="47"/>
    <n v="3"/>
    <x v="3"/>
  </r>
  <r>
    <n v="20"/>
    <x v="48"/>
    <n v="69"/>
    <x v="3"/>
  </r>
  <r>
    <n v="22"/>
    <x v="49"/>
    <n v="0"/>
    <x v="3"/>
  </r>
  <r>
    <n v="64"/>
    <x v="50"/>
    <n v="1"/>
    <x v="3"/>
  </r>
  <r>
    <n v="63"/>
    <x v="51"/>
    <n v="4"/>
    <x v="3"/>
  </r>
  <r>
    <n v="74"/>
    <x v="52"/>
    <n v="2"/>
    <x v="3"/>
  </r>
  <r>
    <n v="75"/>
    <x v="53"/>
    <n v="0"/>
    <x v="3"/>
  </r>
  <r>
    <n v="76"/>
    <x v="54"/>
    <n v="894"/>
    <x v="3"/>
  </r>
  <r>
    <n v="78"/>
    <x v="55"/>
    <n v="8512"/>
    <x v="3"/>
  </r>
  <r>
    <n v="80"/>
    <x v="56"/>
    <n v="10"/>
    <x v="3"/>
  </r>
  <r>
    <n v="88"/>
    <x v="57"/>
    <n v="141"/>
    <x v="3"/>
  </r>
  <r>
    <n v="84"/>
    <x v="58"/>
    <n v="28317"/>
    <x v="3"/>
  </r>
  <r>
    <n v="85"/>
    <x v="59"/>
    <n v="1282"/>
    <x v="3"/>
  </r>
  <r>
    <n v="83"/>
    <x v="60"/>
    <n v="17062"/>
    <x v="3"/>
  </r>
  <r>
    <n v="81"/>
    <x v="61"/>
    <n v="10323"/>
    <x v="3"/>
  </r>
  <r>
    <n v="90"/>
    <x v="62"/>
    <n v="148"/>
    <x v="3"/>
  </r>
  <r>
    <n v="66"/>
    <x v="63"/>
    <n v="0"/>
    <x v="3"/>
  </r>
  <r>
    <n v="119"/>
    <x v="64"/>
    <n v="611"/>
    <x v="3"/>
  </r>
  <r>
    <n v="120"/>
    <x v="65"/>
    <n v="787"/>
    <x v="3"/>
  </r>
  <r>
    <n v="121"/>
    <x v="66"/>
    <n v="513"/>
    <x v="3"/>
  </r>
  <r>
    <n v="122"/>
    <x v="67"/>
    <n v="66"/>
    <x v="3"/>
  </r>
  <r>
    <n v="19"/>
    <x v="68"/>
    <n v="3102"/>
    <x v="3"/>
  </r>
  <r>
    <n v="100"/>
    <x v="69"/>
    <n v="487"/>
    <x v="3"/>
  </r>
  <r>
    <n v="101"/>
    <x v="70"/>
    <n v="294"/>
    <x v="3"/>
  </r>
  <r>
    <n v="102"/>
    <x v="71"/>
    <n v="325"/>
    <x v="3"/>
  </r>
  <r>
    <n v="103"/>
    <x v="72"/>
    <n v="980"/>
    <x v="3"/>
  </r>
  <r>
    <n v="104"/>
    <x v="73"/>
    <n v="14"/>
    <x v="3"/>
  </r>
  <r>
    <n v="105"/>
    <x v="74"/>
    <n v="1"/>
    <x v="3"/>
  </r>
  <r>
    <n v="106"/>
    <x v="75"/>
    <n v="2390"/>
    <x v="3"/>
  </r>
  <r>
    <n v="107"/>
    <x v="76"/>
    <n v="1776"/>
    <x v="3"/>
  </r>
  <r>
    <n v="172"/>
    <x v="77"/>
    <n v="3"/>
    <x v="3"/>
  </r>
  <r>
    <n v="111"/>
    <x v="78"/>
    <n v="4573"/>
    <x v="3"/>
  </r>
  <r>
    <n v="117"/>
    <x v="79"/>
    <n v="450"/>
    <x v="3"/>
  </r>
  <r>
    <n v="110"/>
    <x v="80"/>
    <n v="12"/>
    <x v="3"/>
  </r>
  <r>
    <n v="112"/>
    <x v="81"/>
    <n v="0"/>
    <x v="3"/>
  </r>
  <r>
    <n v="113"/>
    <x v="82"/>
    <n v="28485"/>
    <x v="3"/>
  </r>
  <r>
    <n v="114"/>
    <x v="83"/>
    <n v="202"/>
    <x v="3"/>
  </r>
  <r>
    <n v="115"/>
    <x v="84"/>
    <n v="169"/>
    <x v="3"/>
  </r>
  <r>
    <n v="575"/>
    <x v="85"/>
    <n v="109"/>
    <x v="3"/>
  </r>
  <r>
    <n v="123"/>
    <x v="86"/>
    <n v="20240"/>
    <x v="3"/>
  </r>
  <r>
    <n v="69"/>
    <x v="87"/>
    <n v="2"/>
    <x v="3"/>
  </r>
  <r>
    <n v="142"/>
    <x v="88"/>
    <n v="29"/>
    <x v="3"/>
  </r>
  <r>
    <n v="143"/>
    <x v="89"/>
    <n v="33"/>
    <x v="3"/>
  </r>
  <r>
    <n v="144"/>
    <x v="90"/>
    <n v="1037"/>
    <x v="3"/>
  </r>
  <r>
    <n v="145"/>
    <x v="91"/>
    <n v="0"/>
    <x v="3"/>
  </r>
  <r>
    <n v="146"/>
    <x v="92"/>
    <n v="3"/>
    <x v="3"/>
  </r>
  <r>
    <n v="147"/>
    <x v="93"/>
    <n v="1"/>
    <x v="3"/>
  </r>
  <r>
    <n v="67"/>
    <x v="94"/>
    <n v="889"/>
    <x v="3"/>
  </r>
  <r>
    <n v="68"/>
    <x v="95"/>
    <n v="0"/>
    <x v="3"/>
  </r>
  <r>
    <n v="70"/>
    <x v="96"/>
    <n v="12"/>
    <x v="3"/>
  </r>
  <r>
    <n v="87"/>
    <x v="97"/>
    <n v="360"/>
    <x v="3"/>
  </r>
  <r>
    <n v="94"/>
    <x v="98"/>
    <n v="1087"/>
    <x v="3"/>
  </r>
  <r>
    <n v="91"/>
    <x v="99"/>
    <n v="563"/>
    <x v="3"/>
  </r>
  <r>
    <n v="95"/>
    <x v="100"/>
    <n v="619"/>
    <x v="3"/>
  </r>
  <r>
    <n v="96"/>
    <x v="101"/>
    <n v="1310"/>
    <x v="3"/>
  </r>
  <r>
    <n v="97"/>
    <x v="102"/>
    <n v="647"/>
    <x v="3"/>
  </r>
  <r>
    <n v="98"/>
    <x v="103"/>
    <n v="253"/>
    <x v="3"/>
  </r>
  <r>
    <n v="116"/>
    <x v="104"/>
    <n v="0"/>
    <x v="3"/>
  </r>
  <r>
    <n v="108"/>
    <x v="105"/>
    <n v="211"/>
    <x v="3"/>
  </r>
  <r>
    <n v="354"/>
    <x v="106"/>
    <n v="355"/>
    <x v="3"/>
  </r>
  <r>
    <n v="126"/>
    <x v="107"/>
    <n v="8351"/>
    <x v="3"/>
  </r>
  <r>
    <n v="127"/>
    <x v="108"/>
    <n v="1105"/>
    <x v="3"/>
  </r>
  <r>
    <n v="128"/>
    <x v="109"/>
    <n v="48"/>
    <x v="3"/>
  </r>
  <r>
    <n v="129"/>
    <x v="110"/>
    <n v="77"/>
    <x v="3"/>
  </r>
  <r>
    <n v="130"/>
    <x v="111"/>
    <n v="350"/>
    <x v="3"/>
  </r>
  <r>
    <n v="134"/>
    <x v="112"/>
    <n v="5"/>
    <x v="3"/>
  </r>
  <r>
    <n v="135"/>
    <x v="113"/>
    <n v="0"/>
    <x v="3"/>
  </r>
  <r>
    <n v="136"/>
    <x v="114"/>
    <n v="288"/>
    <x v="3"/>
  </r>
  <r>
    <n v="137"/>
    <x v="115"/>
    <n v="81"/>
    <x v="3"/>
  </r>
  <r>
    <n v="138"/>
    <x v="116"/>
    <n v="2"/>
    <x v="3"/>
  </r>
  <r>
    <n v="139"/>
    <x v="117"/>
    <n v="17"/>
    <x v="3"/>
  </r>
  <r>
    <n v="140"/>
    <x v="118"/>
    <n v="12"/>
    <x v="3"/>
  </r>
  <r>
    <n v="141"/>
    <x v="119"/>
    <n v="13"/>
    <x v="3"/>
  </r>
  <r>
    <n v="150"/>
    <x v="120"/>
    <n v="1233"/>
    <x v="3"/>
  </r>
  <r>
    <n v="151"/>
    <x v="121"/>
    <n v="345"/>
    <x v="3"/>
  </r>
  <r>
    <n v="152"/>
    <x v="122"/>
    <n v="202"/>
    <x v="3"/>
  </r>
  <r>
    <n v="153"/>
    <x v="123"/>
    <n v="4"/>
    <x v="3"/>
  </r>
  <r>
    <n v="154"/>
    <x v="124"/>
    <n v="282"/>
    <x v="3"/>
  </r>
  <r>
    <n v="156"/>
    <x v="125"/>
    <n v="965"/>
    <x v="3"/>
  </r>
  <r>
    <n v="157"/>
    <x v="126"/>
    <n v="78"/>
    <x v="3"/>
  </r>
  <r>
    <n v="159"/>
    <x v="127"/>
    <n v="2"/>
    <x v="3"/>
  </r>
  <r>
    <n v="160"/>
    <x v="128"/>
    <n v="1"/>
    <x v="3"/>
  </r>
  <r>
    <n v="161"/>
    <x v="129"/>
    <n v="238"/>
    <x v="3"/>
  </r>
  <r>
    <n v="162"/>
    <x v="130"/>
    <n v="173"/>
    <x v="3"/>
  </r>
  <r>
    <n v="163"/>
    <x v="131"/>
    <n v="705"/>
    <x v="3"/>
  </r>
  <r>
    <n v="164"/>
    <x v="132"/>
    <n v="0"/>
    <x v="3"/>
  </r>
  <r>
    <n v="165"/>
    <x v="133"/>
    <n v="136"/>
    <x v="3"/>
  </r>
  <r>
    <n v="166"/>
    <x v="134"/>
    <n v="627"/>
    <x v="3"/>
  </r>
  <r>
    <n v="167"/>
    <x v="135"/>
    <n v="947"/>
    <x v="3"/>
  </r>
  <r>
    <n v="168"/>
    <x v="136"/>
    <n v="678"/>
    <x v="3"/>
  </r>
  <r>
    <n v="169"/>
    <x v="137"/>
    <n v="98"/>
    <x v="3"/>
  </r>
  <r>
    <n v="170"/>
    <x v="138"/>
    <n v="509"/>
    <x v="3"/>
  </r>
  <r>
    <n v="155"/>
    <x v="139"/>
    <n v="1147"/>
    <x v="3"/>
  </r>
  <r>
    <n v="79"/>
    <x v="140"/>
    <n v="200"/>
    <x v="3"/>
  </r>
  <r>
    <n v="171"/>
    <x v="141"/>
    <n v="97"/>
    <x v="3"/>
  </r>
  <r>
    <n v="178"/>
    <x v="142"/>
    <n v="6"/>
    <x v="3"/>
  </r>
  <r>
    <n v="179"/>
    <x v="143"/>
    <n v="274"/>
    <x v="3"/>
  </r>
  <r>
    <n v="180"/>
    <x v="144"/>
    <n v="559"/>
    <x v="3"/>
  </r>
  <r>
    <n v="182"/>
    <x v="145"/>
    <n v="171"/>
    <x v="3"/>
  </r>
  <r>
    <n v="183"/>
    <x v="146"/>
    <n v="21"/>
    <x v="3"/>
  </r>
  <r>
    <n v="450"/>
    <x v="147"/>
    <n v="488"/>
    <x v="3"/>
  </r>
  <r>
    <n v="589"/>
    <x v="148"/>
    <n v="15"/>
    <x v="3"/>
  </r>
  <r>
    <n v="590"/>
    <x v="149"/>
    <n v="14"/>
    <x v="3"/>
  </r>
  <r>
    <n v="591"/>
    <x v="150"/>
    <n v="138"/>
    <x v="3"/>
  </r>
  <r>
    <n v="592"/>
    <x v="151"/>
    <n v="168"/>
    <x v="3"/>
  </r>
  <r>
    <n v="593"/>
    <x v="152"/>
    <n v="260"/>
    <x v="3"/>
  </r>
  <r>
    <n v="594"/>
    <x v="153"/>
    <n v="105"/>
    <x v="3"/>
  </r>
  <r>
    <n v="595"/>
    <x v="154"/>
    <n v="108"/>
    <x v="3"/>
  </r>
  <r>
    <n v="42"/>
    <x v="155"/>
    <n v="0"/>
    <x v="3"/>
  </r>
  <r>
    <n v="173"/>
    <x v="156"/>
    <n v="5"/>
    <x v="3"/>
  </r>
  <r>
    <n v="174"/>
    <x v="157"/>
    <n v="561"/>
    <x v="3"/>
  </r>
  <r>
    <n v="175"/>
    <x v="158"/>
    <n v="0"/>
    <x v="3"/>
  </r>
  <r>
    <n v="177"/>
    <x v="159"/>
    <n v="94"/>
    <x v="3"/>
  </r>
  <r>
    <n v="185"/>
    <x v="160"/>
    <n v="1282"/>
    <x v="3"/>
  </r>
  <r>
    <n v="445"/>
    <x v="161"/>
    <n v="752"/>
    <x v="3"/>
  </r>
  <r>
    <n v="446"/>
    <x v="162"/>
    <n v="55"/>
    <x v="3"/>
  </r>
  <r>
    <n v="587"/>
    <x v="163"/>
    <n v="86"/>
    <x v="3"/>
  </r>
  <r>
    <n v="588"/>
    <x v="164"/>
    <n v="7"/>
    <x v="3"/>
  </r>
  <r>
    <n v="176"/>
    <x v="165"/>
    <n v="1"/>
    <x v="3"/>
  </r>
  <r>
    <n v="184"/>
    <x v="166"/>
    <n v="1"/>
    <x v="3"/>
  </r>
  <r>
    <n v="186"/>
    <x v="167"/>
    <n v="3547"/>
    <x v="3"/>
  </r>
  <r>
    <n v="188"/>
    <x v="168"/>
    <n v="3"/>
    <x v="3"/>
  </r>
  <r>
    <n v="189"/>
    <x v="169"/>
    <n v="2"/>
    <x v="3"/>
  </r>
  <r>
    <n v="255"/>
    <x v="170"/>
    <n v="0"/>
    <x v="3"/>
  </r>
  <r>
    <n v="187"/>
    <x v="171"/>
    <n v="667"/>
    <x v="3"/>
  </r>
  <r>
    <n v="125"/>
    <x v="172"/>
    <n v="0"/>
    <x v="3"/>
  </r>
  <r>
    <n v="148"/>
    <x v="173"/>
    <n v="358"/>
    <x v="3"/>
  </r>
  <r>
    <n v="149"/>
    <x v="174"/>
    <n v="12"/>
    <x v="3"/>
  </r>
  <r>
    <n v="109"/>
    <x v="175"/>
    <n v="432"/>
    <x v="3"/>
  </r>
  <r>
    <n v="133"/>
    <x v="176"/>
    <n v="82"/>
    <x v="3"/>
  </r>
  <r>
    <n v="199"/>
    <x v="177"/>
    <n v="0"/>
    <x v="3"/>
  </r>
  <r>
    <n v="203"/>
    <x v="178"/>
    <n v="511"/>
    <x v="3"/>
  </r>
  <r>
    <n v="237"/>
    <x v="179"/>
    <n v="1010"/>
    <x v="3"/>
  </r>
  <r>
    <n v="239"/>
    <x v="180"/>
    <n v="62"/>
    <x v="3"/>
  </r>
  <r>
    <n v="240"/>
    <x v="181"/>
    <n v="64"/>
    <x v="3"/>
  </r>
  <r>
    <n v="269"/>
    <x v="182"/>
    <n v="26"/>
    <x v="3"/>
  </r>
  <r>
    <n v="280"/>
    <x v="183"/>
    <n v="3"/>
    <x v="3"/>
  </r>
  <r>
    <n v="283"/>
    <x v="184"/>
    <n v="2223"/>
    <x v="3"/>
  </r>
  <r>
    <n v="297"/>
    <x v="185"/>
    <n v="1"/>
    <x v="3"/>
  </r>
  <r>
    <n v="299"/>
    <x v="186"/>
    <n v="11"/>
    <x v="3"/>
  </r>
  <r>
    <n v="124"/>
    <x v="187"/>
    <n v="0"/>
    <x v="3"/>
  </r>
  <r>
    <n v="191"/>
    <x v="188"/>
    <n v="193"/>
    <x v="3"/>
  </r>
  <r>
    <n v="195"/>
    <x v="189"/>
    <n v="0"/>
    <x v="3"/>
  </r>
  <r>
    <n v="200"/>
    <x v="190"/>
    <n v="2074"/>
    <x v="3"/>
  </r>
  <r>
    <n v="205"/>
    <x v="191"/>
    <n v="853"/>
    <x v="3"/>
  </r>
  <r>
    <n v="273"/>
    <x v="192"/>
    <n v="1"/>
    <x v="3"/>
  </r>
  <r>
    <n v="277"/>
    <x v="193"/>
    <n v="1"/>
    <x v="3"/>
  </r>
  <r>
    <n v="204"/>
    <x v="194"/>
    <n v="2"/>
    <x v="3"/>
  </r>
  <r>
    <n v="206"/>
    <x v="195"/>
    <n v="23807"/>
    <x v="3"/>
  </r>
  <r>
    <n v="221"/>
    <x v="196"/>
    <n v="604"/>
    <x v="3"/>
  </r>
  <r>
    <n v="268"/>
    <x v="197"/>
    <n v="2580"/>
    <x v="3"/>
  </r>
  <r>
    <n v="270"/>
    <x v="198"/>
    <n v="14"/>
    <x v="3"/>
  </r>
  <r>
    <n v="190"/>
    <x v="199"/>
    <n v="905"/>
    <x v="3"/>
  </r>
  <r>
    <n v="201"/>
    <x v="200"/>
    <n v="22"/>
    <x v="3"/>
  </r>
  <r>
    <n v="202"/>
    <x v="201"/>
    <n v="187"/>
    <x v="3"/>
  </r>
  <r>
    <n v="215"/>
    <x v="202"/>
    <n v="1639"/>
    <x v="3"/>
  </r>
  <r>
    <n v="232"/>
    <x v="203"/>
    <n v="434"/>
    <x v="3"/>
  </r>
  <r>
    <n v="236"/>
    <x v="204"/>
    <n v="1525"/>
    <x v="3"/>
  </r>
  <r>
    <n v="241"/>
    <x v="205"/>
    <n v="0"/>
    <x v="3"/>
  </r>
  <r>
    <n v="242"/>
    <x v="206"/>
    <n v="392"/>
    <x v="3"/>
  </r>
  <r>
    <n v="243"/>
    <x v="207"/>
    <n v="10422"/>
    <x v="3"/>
  </r>
  <r>
    <n v="244"/>
    <x v="208"/>
    <n v="4"/>
    <x v="3"/>
  </r>
  <r>
    <n v="247"/>
    <x v="209"/>
    <n v="624"/>
    <x v="3"/>
  </r>
  <r>
    <n v="248"/>
    <x v="210"/>
    <n v="8409"/>
    <x v="3"/>
  </r>
  <r>
    <n v="249"/>
    <x v="211"/>
    <n v="474"/>
    <x v="3"/>
  </r>
  <r>
    <n v="250"/>
    <x v="212"/>
    <n v="2878"/>
    <x v="3"/>
  </r>
  <r>
    <n v="251"/>
    <x v="213"/>
    <n v="26"/>
    <x v="3"/>
  </r>
  <r>
    <n v="252"/>
    <x v="214"/>
    <n v="719"/>
    <x v="3"/>
  </r>
  <r>
    <n v="253"/>
    <x v="215"/>
    <n v="976"/>
    <x v="3"/>
  </r>
  <r>
    <n v="254"/>
    <x v="216"/>
    <n v="697"/>
    <x v="3"/>
  </r>
  <r>
    <n v="256"/>
    <x v="217"/>
    <n v="995"/>
    <x v="3"/>
  </r>
  <r>
    <n v="257"/>
    <x v="218"/>
    <n v="12764"/>
    <x v="3"/>
  </r>
  <r>
    <n v="258"/>
    <x v="219"/>
    <n v="1356"/>
    <x v="3"/>
  </r>
  <r>
    <n v="265"/>
    <x v="220"/>
    <n v="271"/>
    <x v="3"/>
  </r>
  <r>
    <n v="276"/>
    <x v="221"/>
    <n v="30"/>
    <x v="3"/>
  </r>
  <r>
    <n v="290"/>
    <x v="222"/>
    <n v="329"/>
    <x v="3"/>
  </r>
  <r>
    <n v="509"/>
    <x v="223"/>
    <n v="93"/>
    <x v="3"/>
  </r>
  <r>
    <n v="260"/>
    <x v="224"/>
    <n v="7937"/>
    <x v="3"/>
  </r>
  <r>
    <n v="262"/>
    <x v="225"/>
    <n v="2264"/>
    <x v="3"/>
  </r>
  <r>
    <n v="263"/>
    <x v="226"/>
    <n v="12"/>
    <x v="3"/>
  </r>
  <r>
    <n v="264"/>
    <x v="227"/>
    <n v="2156"/>
    <x v="3"/>
  </r>
  <r>
    <n v="266"/>
    <x v="228"/>
    <n v="2049"/>
    <x v="3"/>
  </r>
  <r>
    <n v="284"/>
    <x v="229"/>
    <n v="772"/>
    <x v="3"/>
  </r>
  <r>
    <n v="303"/>
    <x v="230"/>
    <n v="0"/>
    <x v="3"/>
  </r>
  <r>
    <n v="572"/>
    <x v="231"/>
    <n v="1040"/>
    <x v="3"/>
  </r>
  <r>
    <n v="208"/>
    <x v="232"/>
    <n v="5714"/>
    <x v="3"/>
  </r>
  <r>
    <n v="209"/>
    <x v="233"/>
    <n v="5361"/>
    <x v="3"/>
  </r>
  <r>
    <n v="210"/>
    <x v="234"/>
    <n v="1"/>
    <x v="3"/>
  </r>
  <r>
    <n v="211"/>
    <x v="235"/>
    <n v="190"/>
    <x v="3"/>
  </r>
  <r>
    <n v="212"/>
    <x v="236"/>
    <n v="2322"/>
    <x v="3"/>
  </r>
  <r>
    <n v="213"/>
    <x v="237"/>
    <n v="4128"/>
    <x v="3"/>
  </r>
  <r>
    <n v="214"/>
    <x v="238"/>
    <n v="68358"/>
    <x v="3"/>
  </r>
  <r>
    <n v="217"/>
    <x v="239"/>
    <n v="2"/>
    <x v="3"/>
  </r>
  <r>
    <n v="293"/>
    <x v="240"/>
    <n v="9141"/>
    <x v="3"/>
  </r>
  <r>
    <n v="294"/>
    <x v="241"/>
    <n v="2486"/>
    <x v="3"/>
  </r>
  <r>
    <n v="300"/>
    <x v="242"/>
    <n v="72"/>
    <x v="3"/>
  </r>
  <r>
    <n v="301"/>
    <x v="243"/>
    <n v="0"/>
    <x v="3"/>
  </r>
  <r>
    <n v="309"/>
    <x v="244"/>
    <n v="0"/>
    <x v="3"/>
  </r>
  <r>
    <n v="311"/>
    <x v="245"/>
    <n v="967"/>
    <x v="3"/>
  </r>
  <r>
    <n v="313"/>
    <x v="246"/>
    <n v="3902"/>
    <x v="3"/>
  </r>
  <r>
    <n v="396"/>
    <x v="247"/>
    <n v="82"/>
    <x v="3"/>
  </r>
  <r>
    <n v="93"/>
    <x v="248"/>
    <n v="173"/>
    <x v="3"/>
  </r>
  <r>
    <n v="192"/>
    <x v="249"/>
    <n v="59"/>
    <x v="3"/>
  </r>
  <r>
    <n v="193"/>
    <x v="250"/>
    <n v="330"/>
    <x v="3"/>
  </r>
  <r>
    <n v="194"/>
    <x v="251"/>
    <n v="8814"/>
    <x v="3"/>
  </r>
  <r>
    <n v="196"/>
    <x v="252"/>
    <n v="25"/>
    <x v="3"/>
  </r>
  <r>
    <n v="197"/>
    <x v="253"/>
    <n v="53"/>
    <x v="3"/>
  </r>
  <r>
    <n v="198"/>
    <x v="254"/>
    <n v="232"/>
    <x v="3"/>
  </r>
  <r>
    <n v="222"/>
    <x v="255"/>
    <n v="949"/>
    <x v="3"/>
  </r>
  <r>
    <n v="223"/>
    <x v="256"/>
    <n v="1075"/>
    <x v="3"/>
  </r>
  <r>
    <n v="261"/>
    <x v="257"/>
    <n v="6197"/>
    <x v="3"/>
  </r>
  <r>
    <n v="267"/>
    <x v="258"/>
    <n v="111"/>
    <x v="3"/>
  </r>
  <r>
    <n v="271"/>
    <x v="259"/>
    <n v="63"/>
    <x v="3"/>
  </r>
  <r>
    <n v="272"/>
    <x v="260"/>
    <n v="67"/>
    <x v="3"/>
  </r>
  <r>
    <n v="279"/>
    <x v="261"/>
    <n v="822"/>
    <x v="3"/>
  </r>
  <r>
    <n v="281"/>
    <x v="262"/>
    <n v="934"/>
    <x v="3"/>
  </r>
  <r>
    <n v="291"/>
    <x v="263"/>
    <n v="0"/>
    <x v="3"/>
  </r>
  <r>
    <n v="292"/>
    <x v="264"/>
    <n v="0"/>
    <x v="3"/>
  </r>
  <r>
    <n v="295"/>
    <x v="265"/>
    <n v="1096"/>
    <x v="3"/>
  </r>
  <r>
    <n v="296"/>
    <x v="266"/>
    <n v="0"/>
    <x v="3"/>
  </r>
  <r>
    <n v="298"/>
    <x v="267"/>
    <n v="1"/>
    <x v="3"/>
  </r>
  <r>
    <n v="305"/>
    <x v="268"/>
    <n v="1"/>
    <x v="3"/>
  </r>
  <r>
    <n v="306"/>
    <x v="269"/>
    <n v="3"/>
    <x v="3"/>
  </r>
  <r>
    <n v="307"/>
    <x v="270"/>
    <n v="2"/>
    <x v="3"/>
  </r>
  <r>
    <n v="308"/>
    <x v="271"/>
    <n v="1"/>
    <x v="3"/>
  </r>
  <r>
    <n v="312"/>
    <x v="272"/>
    <n v="1998"/>
    <x v="3"/>
  </r>
  <r>
    <n v="314"/>
    <x v="273"/>
    <n v="15856"/>
    <x v="3"/>
  </r>
  <r>
    <n v="315"/>
    <x v="274"/>
    <n v="1"/>
    <x v="3"/>
  </r>
  <r>
    <n v="316"/>
    <x v="275"/>
    <n v="27"/>
    <x v="3"/>
  </r>
  <r>
    <n v="317"/>
    <x v="276"/>
    <n v="133"/>
    <x v="3"/>
  </r>
  <r>
    <n v="318"/>
    <x v="277"/>
    <n v="103"/>
    <x v="3"/>
  </r>
  <r>
    <n v="321"/>
    <x v="278"/>
    <n v="6492"/>
    <x v="3"/>
  </r>
  <r>
    <n v="322"/>
    <x v="279"/>
    <n v="4373"/>
    <x v="3"/>
  </r>
  <r>
    <n v="323"/>
    <x v="280"/>
    <n v="24476"/>
    <x v="3"/>
  </r>
  <r>
    <n v="324"/>
    <x v="281"/>
    <n v="99"/>
    <x v="3"/>
  </r>
  <r>
    <n v="325"/>
    <x v="282"/>
    <n v="493"/>
    <x v="3"/>
  </r>
  <r>
    <n v="326"/>
    <x v="283"/>
    <n v="810"/>
    <x v="3"/>
  </r>
  <r>
    <n v="327"/>
    <x v="284"/>
    <n v="287"/>
    <x v="3"/>
  </r>
  <r>
    <n v="328"/>
    <x v="285"/>
    <n v="2044"/>
    <x v="3"/>
  </r>
  <r>
    <n v="329"/>
    <x v="286"/>
    <n v="307"/>
    <x v="3"/>
  </r>
  <r>
    <n v="330"/>
    <x v="287"/>
    <n v="239"/>
    <x v="3"/>
  </r>
  <r>
    <n v="331"/>
    <x v="288"/>
    <n v="298"/>
    <x v="3"/>
  </r>
  <r>
    <n v="332"/>
    <x v="289"/>
    <n v="237"/>
    <x v="3"/>
  </r>
  <r>
    <n v="333"/>
    <x v="290"/>
    <n v="784"/>
    <x v="3"/>
  </r>
  <r>
    <n v="334"/>
    <x v="291"/>
    <n v="2"/>
    <x v="3"/>
  </r>
  <r>
    <n v="335"/>
    <x v="292"/>
    <n v="772"/>
    <x v="3"/>
  </r>
  <r>
    <n v="336"/>
    <x v="293"/>
    <n v="191"/>
    <x v="3"/>
  </r>
  <r>
    <n v="338"/>
    <x v="294"/>
    <n v="235"/>
    <x v="3"/>
  </r>
  <r>
    <n v="342"/>
    <x v="295"/>
    <n v="153"/>
    <x v="3"/>
  </r>
  <r>
    <n v="343"/>
    <x v="296"/>
    <n v="319"/>
    <x v="3"/>
  </r>
  <r>
    <n v="344"/>
    <x v="297"/>
    <n v="11"/>
    <x v="3"/>
  </r>
  <r>
    <n v="346"/>
    <x v="298"/>
    <n v="781"/>
    <x v="3"/>
  </r>
  <r>
    <n v="347"/>
    <x v="299"/>
    <n v="268"/>
    <x v="3"/>
  </r>
  <r>
    <n v="348"/>
    <x v="300"/>
    <n v="165"/>
    <x v="3"/>
  </r>
  <r>
    <n v="349"/>
    <x v="301"/>
    <n v="698"/>
    <x v="3"/>
  </r>
  <r>
    <n v="350"/>
    <x v="302"/>
    <n v="385"/>
    <x v="3"/>
  </r>
  <r>
    <n v="351"/>
    <x v="303"/>
    <n v="659"/>
    <x v="3"/>
  </r>
  <r>
    <n v="352"/>
    <x v="304"/>
    <n v="966"/>
    <x v="3"/>
  </r>
  <r>
    <n v="353"/>
    <x v="305"/>
    <n v="525"/>
    <x v="3"/>
  </r>
  <r>
    <n v="452"/>
    <x v="306"/>
    <n v="841"/>
    <x v="3"/>
  </r>
  <r>
    <n v="453"/>
    <x v="307"/>
    <n v="53"/>
    <x v="3"/>
  </r>
  <r>
    <n v="502"/>
    <x v="308"/>
    <n v="168"/>
    <x v="3"/>
  </r>
  <r>
    <n v="503"/>
    <x v="309"/>
    <n v="1"/>
    <x v="3"/>
  </r>
  <r>
    <n v="505"/>
    <x v="310"/>
    <n v="74"/>
    <x v="3"/>
  </r>
  <r>
    <n v="506"/>
    <x v="311"/>
    <n v="479"/>
    <x v="3"/>
  </r>
  <r>
    <n v="507"/>
    <x v="312"/>
    <n v="861"/>
    <x v="3"/>
  </r>
  <r>
    <n v="508"/>
    <x v="313"/>
    <n v="527"/>
    <x v="3"/>
  </r>
  <r>
    <n v="510"/>
    <x v="314"/>
    <n v="46"/>
    <x v="3"/>
  </r>
  <r>
    <n v="511"/>
    <x v="315"/>
    <n v="3"/>
    <x v="3"/>
  </r>
  <r>
    <n v="512"/>
    <x v="316"/>
    <n v="432"/>
    <x v="3"/>
  </r>
  <r>
    <n v="513"/>
    <x v="317"/>
    <n v="503"/>
    <x v="3"/>
  </r>
  <r>
    <n v="514"/>
    <x v="318"/>
    <n v="344"/>
    <x v="3"/>
  </r>
  <r>
    <n v="515"/>
    <x v="319"/>
    <n v="1"/>
    <x v="3"/>
  </r>
  <r>
    <n v="516"/>
    <x v="320"/>
    <n v="23834"/>
    <x v="3"/>
  </r>
  <r>
    <n v="517"/>
    <x v="321"/>
    <n v="96"/>
    <x v="3"/>
  </r>
  <r>
    <n v="585"/>
    <x v="322"/>
    <n v="0"/>
    <x v="3"/>
  </r>
  <r>
    <n v="386"/>
    <x v="323"/>
    <n v="1174"/>
    <x v="3"/>
  </r>
  <r>
    <n v="387"/>
    <x v="324"/>
    <n v="9"/>
    <x v="3"/>
  </r>
  <r>
    <n v="577"/>
    <x v="325"/>
    <n v="0"/>
    <x v="3"/>
  </r>
  <r>
    <n v="390"/>
    <x v="326"/>
    <n v="2999"/>
    <x v="3"/>
  </r>
  <r>
    <n v="391"/>
    <x v="327"/>
    <n v="45"/>
    <x v="3"/>
  </r>
  <r>
    <n v="392"/>
    <x v="328"/>
    <n v="2"/>
    <x v="3"/>
  </r>
  <r>
    <n v="319"/>
    <x v="329"/>
    <n v="0"/>
    <x v="3"/>
  </r>
  <r>
    <n v="320"/>
    <x v="330"/>
    <n v="7740"/>
    <x v="3"/>
  </r>
  <r>
    <n v="337"/>
    <x v="331"/>
    <n v="5876"/>
    <x v="3"/>
  </r>
  <r>
    <n v="339"/>
    <x v="332"/>
    <n v="1260"/>
    <x v="3"/>
  </r>
  <r>
    <n v="340"/>
    <x v="333"/>
    <n v="0"/>
    <x v="3"/>
  </r>
  <r>
    <n v="341"/>
    <x v="334"/>
    <n v="4305"/>
    <x v="3"/>
  </r>
  <r>
    <n v="345"/>
    <x v="335"/>
    <n v="0"/>
    <x v="3"/>
  </r>
  <r>
    <n v="355"/>
    <x v="336"/>
    <n v="572"/>
    <x v="3"/>
  </r>
  <r>
    <n v="356"/>
    <x v="337"/>
    <n v="9"/>
    <x v="3"/>
  </r>
  <r>
    <n v="357"/>
    <x v="338"/>
    <n v="227"/>
    <x v="3"/>
  </r>
  <r>
    <n v="367"/>
    <x v="339"/>
    <n v="804"/>
    <x v="3"/>
  </r>
  <r>
    <n v="368"/>
    <x v="340"/>
    <n v="20"/>
    <x v="3"/>
  </r>
  <r>
    <n v="528"/>
    <x v="341"/>
    <n v="187"/>
    <x v="3"/>
  </r>
  <r>
    <n v="529"/>
    <x v="342"/>
    <n v="737"/>
    <x v="3"/>
  </r>
  <r>
    <n v="530"/>
    <x v="343"/>
    <n v="0"/>
    <x v="3"/>
  </r>
  <r>
    <n v="531"/>
    <x v="344"/>
    <n v="168"/>
    <x v="3"/>
  </r>
  <r>
    <n v="532"/>
    <x v="345"/>
    <n v="152"/>
    <x v="3"/>
  </r>
  <r>
    <n v="533"/>
    <x v="346"/>
    <n v="167"/>
    <x v="3"/>
  </r>
  <r>
    <n v="534"/>
    <x v="347"/>
    <n v="35"/>
    <x v="3"/>
  </r>
  <r>
    <n v="535"/>
    <x v="348"/>
    <n v="255"/>
    <x v="3"/>
  </r>
  <r>
    <n v="536"/>
    <x v="349"/>
    <n v="86"/>
    <x v="3"/>
  </r>
  <r>
    <n v="537"/>
    <x v="350"/>
    <n v="82"/>
    <x v="3"/>
  </r>
  <r>
    <n v="538"/>
    <x v="351"/>
    <n v="661"/>
    <x v="3"/>
  </r>
  <r>
    <n v="539"/>
    <x v="352"/>
    <n v="1"/>
    <x v="3"/>
  </r>
  <r>
    <n v="541"/>
    <x v="353"/>
    <n v="14788"/>
    <x v="3"/>
  </r>
  <r>
    <n v="542"/>
    <x v="354"/>
    <n v="0"/>
    <x v="3"/>
  </r>
  <r>
    <n v="545"/>
    <x v="355"/>
    <n v="556"/>
    <x v="3"/>
  </r>
  <r>
    <n v="547"/>
    <x v="356"/>
    <n v="204"/>
    <x v="3"/>
  </r>
  <r>
    <n v="548"/>
    <x v="357"/>
    <n v="12"/>
    <x v="3"/>
  </r>
  <r>
    <n v="549"/>
    <x v="358"/>
    <n v="179"/>
    <x v="3"/>
  </r>
  <r>
    <n v="553"/>
    <x v="359"/>
    <n v="1268"/>
    <x v="3"/>
  </r>
  <r>
    <n v="554"/>
    <x v="360"/>
    <n v="119"/>
    <x v="3"/>
  </r>
  <r>
    <n v="556"/>
    <x v="361"/>
    <n v="265"/>
    <x v="3"/>
  </r>
  <r>
    <n v="557"/>
    <x v="362"/>
    <n v="3"/>
    <x v="3"/>
  </r>
  <r>
    <n v="558"/>
    <x v="363"/>
    <n v="86"/>
    <x v="3"/>
  </r>
  <r>
    <n v="500"/>
    <x v="364"/>
    <n v="1969"/>
    <x v="3"/>
  </r>
  <r>
    <n v="501"/>
    <x v="365"/>
    <n v="25"/>
    <x v="3"/>
  </r>
  <r>
    <n v="404"/>
    <x v="366"/>
    <n v="1"/>
    <x v="3"/>
  </r>
  <r>
    <n v="407"/>
    <x v="367"/>
    <n v="46"/>
    <x v="3"/>
  </r>
  <r>
    <n v="411"/>
    <x v="368"/>
    <n v="38"/>
    <x v="3"/>
  </r>
  <r>
    <n v="412"/>
    <x v="369"/>
    <n v="1327"/>
    <x v="3"/>
  </r>
  <r>
    <n v="418"/>
    <x v="370"/>
    <n v="0"/>
    <x v="3"/>
  </r>
  <r>
    <n v="443"/>
    <x v="371"/>
    <n v="19"/>
    <x v="3"/>
  </r>
  <r>
    <n v="444"/>
    <x v="372"/>
    <n v="17897"/>
    <x v="3"/>
  </r>
  <r>
    <n v="413"/>
    <x v="373"/>
    <n v="58"/>
    <x v="3"/>
  </r>
  <r>
    <n v="491"/>
    <x v="374"/>
    <n v="13"/>
    <x v="3"/>
  </r>
  <r>
    <n v="492"/>
    <x v="375"/>
    <n v="10667"/>
    <x v="3"/>
  </r>
  <r>
    <n v="493"/>
    <x v="376"/>
    <n v="1007"/>
    <x v="3"/>
  </r>
  <r>
    <n v="494"/>
    <x v="377"/>
    <n v="1821"/>
    <x v="3"/>
  </r>
  <r>
    <n v="495"/>
    <x v="378"/>
    <n v="1647"/>
    <x v="3"/>
  </r>
  <r>
    <n v="496"/>
    <x v="379"/>
    <n v="1893"/>
    <x v="3"/>
  </r>
  <r>
    <n v="497"/>
    <x v="380"/>
    <n v="1174"/>
    <x v="3"/>
  </r>
  <r>
    <n v="498"/>
    <x v="381"/>
    <n v="1822"/>
    <x v="3"/>
  </r>
  <r>
    <n v="421"/>
    <x v="382"/>
    <n v="3879"/>
    <x v="3"/>
  </r>
  <r>
    <n v="423"/>
    <x v="383"/>
    <n v="137"/>
    <x v="3"/>
  </r>
  <r>
    <n v="428"/>
    <x v="384"/>
    <n v="116"/>
    <x v="3"/>
  </r>
  <r>
    <n v="518"/>
    <x v="385"/>
    <n v="2"/>
    <x v="3"/>
  </r>
  <r>
    <n v="519"/>
    <x v="386"/>
    <n v="437"/>
    <x v="3"/>
  </r>
  <r>
    <n v="393"/>
    <x v="387"/>
    <n v="7"/>
    <x v="3"/>
  </r>
  <r>
    <n v="395"/>
    <x v="388"/>
    <n v="9"/>
    <x v="3"/>
  </r>
  <r>
    <n v="397"/>
    <x v="389"/>
    <n v="6"/>
    <x v="3"/>
  </r>
  <r>
    <n v="398"/>
    <x v="390"/>
    <n v="13"/>
    <x v="3"/>
  </r>
  <r>
    <n v="399"/>
    <x v="391"/>
    <n v="1"/>
    <x v="3"/>
  </r>
  <r>
    <n v="400"/>
    <x v="392"/>
    <n v="6"/>
    <x v="3"/>
  </r>
  <r>
    <n v="401"/>
    <x v="393"/>
    <n v="12"/>
    <x v="3"/>
  </r>
  <r>
    <n v="402"/>
    <x v="394"/>
    <n v="1"/>
    <x v="3"/>
  </r>
  <r>
    <n v="403"/>
    <x v="395"/>
    <n v="20"/>
    <x v="3"/>
  </r>
  <r>
    <n v="406"/>
    <x v="396"/>
    <n v="4"/>
    <x v="3"/>
  </r>
  <r>
    <n v="416"/>
    <x v="397"/>
    <n v="0"/>
    <x v="3"/>
  </r>
  <r>
    <n v="419"/>
    <x v="398"/>
    <n v="5"/>
    <x v="3"/>
  </r>
  <r>
    <n v="420"/>
    <x v="399"/>
    <n v="72"/>
    <x v="3"/>
  </r>
  <r>
    <n v="425"/>
    <x v="400"/>
    <n v="14"/>
    <x v="3"/>
  </r>
  <r>
    <n v="427"/>
    <x v="401"/>
    <n v="61"/>
    <x v="3"/>
  </r>
  <r>
    <n v="429"/>
    <x v="402"/>
    <n v="573"/>
    <x v="3"/>
  </r>
  <r>
    <n v="430"/>
    <x v="403"/>
    <n v="370"/>
    <x v="3"/>
  </r>
  <r>
    <n v="433"/>
    <x v="404"/>
    <n v="59"/>
    <x v="3"/>
  </r>
  <r>
    <n v="434"/>
    <x v="405"/>
    <n v="6"/>
    <x v="3"/>
  </r>
  <r>
    <n v="435"/>
    <x v="406"/>
    <n v="0"/>
    <x v="3"/>
  </r>
  <r>
    <n v="439"/>
    <x v="407"/>
    <n v="0"/>
    <x v="3"/>
  </r>
  <r>
    <n v="441"/>
    <x v="408"/>
    <n v="11"/>
    <x v="3"/>
  </r>
  <r>
    <n v="442"/>
    <x v="409"/>
    <n v="17"/>
    <x v="3"/>
  </r>
  <r>
    <n v="447"/>
    <x v="410"/>
    <n v="3"/>
    <x v="3"/>
  </r>
  <r>
    <n v="448"/>
    <x v="411"/>
    <n v="801"/>
    <x v="3"/>
  </r>
  <r>
    <n v="449"/>
    <x v="412"/>
    <n v="17"/>
    <x v="3"/>
  </r>
  <r>
    <n v="451"/>
    <x v="413"/>
    <n v="0"/>
    <x v="3"/>
  </r>
  <r>
    <n v="454"/>
    <x v="414"/>
    <n v="0"/>
    <x v="3"/>
  </r>
  <r>
    <n v="456"/>
    <x v="415"/>
    <n v="23"/>
    <x v="3"/>
  </r>
  <r>
    <n v="457"/>
    <x v="416"/>
    <n v="86"/>
    <x v="3"/>
  </r>
  <r>
    <n v="458"/>
    <x v="417"/>
    <n v="40"/>
    <x v="3"/>
  </r>
  <r>
    <n v="459"/>
    <x v="418"/>
    <n v="27"/>
    <x v="3"/>
  </r>
  <r>
    <n v="461"/>
    <x v="419"/>
    <n v="193"/>
    <x v="3"/>
  </r>
  <r>
    <n v="462"/>
    <x v="420"/>
    <n v="0"/>
    <x v="3"/>
  </r>
  <r>
    <n v="463"/>
    <x v="421"/>
    <n v="19"/>
    <x v="3"/>
  </r>
  <r>
    <n v="464"/>
    <x v="422"/>
    <n v="1"/>
    <x v="3"/>
  </r>
  <r>
    <n v="465"/>
    <x v="423"/>
    <n v="8"/>
    <x v="3"/>
  </r>
  <r>
    <n v="466"/>
    <x v="424"/>
    <n v="38"/>
    <x v="3"/>
  </r>
  <r>
    <n v="467"/>
    <x v="425"/>
    <n v="4"/>
    <x v="3"/>
  </r>
  <r>
    <n v="468"/>
    <x v="426"/>
    <n v="5"/>
    <x v="3"/>
  </r>
  <r>
    <n v="469"/>
    <x v="427"/>
    <n v="6"/>
    <x v="3"/>
  </r>
  <r>
    <n v="470"/>
    <x v="428"/>
    <n v="3"/>
    <x v="3"/>
  </r>
  <r>
    <n v="471"/>
    <x v="429"/>
    <n v="18"/>
    <x v="3"/>
  </r>
  <r>
    <n v="472"/>
    <x v="430"/>
    <n v="30"/>
    <x v="3"/>
  </r>
  <r>
    <n v="473"/>
    <x v="431"/>
    <n v="7"/>
    <x v="3"/>
  </r>
  <r>
    <n v="474"/>
    <x v="432"/>
    <n v="1"/>
    <x v="3"/>
  </r>
  <r>
    <n v="475"/>
    <x v="433"/>
    <n v="30"/>
    <x v="3"/>
  </r>
  <r>
    <n v="476"/>
    <x v="434"/>
    <n v="55"/>
    <x v="3"/>
  </r>
  <r>
    <n v="477"/>
    <x v="435"/>
    <n v="3"/>
    <x v="3"/>
  </r>
  <r>
    <n v="478"/>
    <x v="436"/>
    <n v="22"/>
    <x v="3"/>
  </r>
  <r>
    <n v="479"/>
    <x v="437"/>
    <n v="1"/>
    <x v="3"/>
  </r>
  <r>
    <n v="480"/>
    <x v="438"/>
    <n v="2"/>
    <x v="3"/>
  </r>
  <r>
    <n v="481"/>
    <x v="439"/>
    <n v="19"/>
    <x v="3"/>
  </r>
  <r>
    <n v="482"/>
    <x v="440"/>
    <n v="1"/>
    <x v="3"/>
  </r>
  <r>
    <n v="483"/>
    <x v="441"/>
    <n v="32"/>
    <x v="3"/>
  </r>
  <r>
    <n v="484"/>
    <x v="442"/>
    <n v="5"/>
    <x v="3"/>
  </r>
  <r>
    <n v="485"/>
    <x v="443"/>
    <n v="16"/>
    <x v="3"/>
  </r>
  <r>
    <n v="486"/>
    <x v="444"/>
    <n v="23"/>
    <x v="3"/>
  </r>
  <r>
    <n v="487"/>
    <x v="445"/>
    <n v="21"/>
    <x v="3"/>
  </r>
  <r>
    <n v="488"/>
    <x v="446"/>
    <n v="34"/>
    <x v="3"/>
  </r>
  <r>
    <n v="489"/>
    <x v="447"/>
    <n v="7"/>
    <x v="3"/>
  </r>
  <r>
    <n v="490"/>
    <x v="448"/>
    <n v="4"/>
    <x v="3"/>
  </r>
  <r>
    <n v="437"/>
    <x v="449"/>
    <n v="11660"/>
    <x v="3"/>
  </r>
  <r>
    <n v="438"/>
    <x v="450"/>
    <n v="1795"/>
    <x v="3"/>
  </r>
  <r>
    <n v="455"/>
    <x v="451"/>
    <n v="608"/>
    <x v="3"/>
  </r>
  <r>
    <n v="460"/>
    <x v="452"/>
    <n v="327"/>
    <x v="3"/>
  </r>
  <r>
    <n v="414"/>
    <x v="453"/>
    <n v="19"/>
    <x v="3"/>
  </r>
  <r>
    <n v="415"/>
    <x v="454"/>
    <n v="0"/>
    <x v="3"/>
  </r>
  <r>
    <n v="424"/>
    <x v="455"/>
    <n v="1"/>
    <x v="3"/>
  </r>
  <r>
    <n v="426"/>
    <x v="456"/>
    <n v="11"/>
    <x v="3"/>
  </r>
  <r>
    <n v="431"/>
    <x v="457"/>
    <n v="1008"/>
    <x v="3"/>
  </r>
  <r>
    <n v="432"/>
    <x v="458"/>
    <n v="3"/>
    <x v="3"/>
  </r>
  <r>
    <n v="436"/>
    <x v="459"/>
    <n v="6"/>
    <x v="3"/>
  </r>
  <r>
    <n v="440"/>
    <x v="460"/>
    <n v="5"/>
    <x v="3"/>
  </r>
  <r>
    <n v="394"/>
    <x v="461"/>
    <n v="211"/>
    <x v="3"/>
  </r>
  <r>
    <n v="216"/>
    <x v="462"/>
    <n v="3"/>
    <x v="3"/>
  </r>
  <r>
    <n v="218"/>
    <x v="463"/>
    <n v="810"/>
    <x v="3"/>
  </r>
  <r>
    <n v="219"/>
    <x v="464"/>
    <n v="12"/>
    <x v="3"/>
  </r>
  <r>
    <n v="224"/>
    <x v="465"/>
    <n v="5"/>
    <x v="3"/>
  </r>
  <r>
    <n v="225"/>
    <x v="466"/>
    <n v="59"/>
    <x v="3"/>
  </r>
  <r>
    <n v="226"/>
    <x v="467"/>
    <n v="70"/>
    <x v="3"/>
  </r>
  <r>
    <n v="227"/>
    <x v="468"/>
    <n v="837"/>
    <x v="3"/>
  </r>
  <r>
    <n v="228"/>
    <x v="469"/>
    <n v="844"/>
    <x v="3"/>
  </r>
  <r>
    <n v="229"/>
    <x v="470"/>
    <n v="2776"/>
    <x v="3"/>
  </r>
  <r>
    <n v="230"/>
    <x v="471"/>
    <n v="338"/>
    <x v="3"/>
  </r>
  <r>
    <n v="231"/>
    <x v="472"/>
    <n v="231"/>
    <x v="3"/>
  </r>
  <r>
    <n v="233"/>
    <x v="473"/>
    <n v="1"/>
    <x v="3"/>
  </r>
  <r>
    <n v="234"/>
    <x v="474"/>
    <n v="6"/>
    <x v="3"/>
  </r>
  <r>
    <n v="235"/>
    <x v="475"/>
    <n v="554"/>
    <x v="3"/>
  </r>
  <r>
    <n v="238"/>
    <x v="476"/>
    <n v="535"/>
    <x v="3"/>
  </r>
  <r>
    <n v="245"/>
    <x v="477"/>
    <n v="78"/>
    <x v="3"/>
  </r>
  <r>
    <n v="408"/>
    <x v="478"/>
    <n v="154"/>
    <x v="3"/>
  </r>
  <r>
    <n v="409"/>
    <x v="479"/>
    <n v="51"/>
    <x v="3"/>
  </r>
  <r>
    <n v="410"/>
    <x v="480"/>
    <n v="2"/>
    <x v="3"/>
  </r>
  <r>
    <n v="417"/>
    <x v="481"/>
    <n v="50"/>
    <x v="3"/>
  </r>
  <r>
    <n v="422"/>
    <x v="482"/>
    <n v="6"/>
    <x v="3"/>
  </r>
  <r>
    <n v="522"/>
    <x v="483"/>
    <n v="341"/>
    <x v="3"/>
  </r>
  <r>
    <n v="524"/>
    <x v="484"/>
    <n v="13"/>
    <x v="3"/>
  </r>
  <r>
    <n v="358"/>
    <x v="485"/>
    <n v="18"/>
    <x v="3"/>
  </r>
  <r>
    <n v="360"/>
    <x v="486"/>
    <n v="2"/>
    <x v="3"/>
  </r>
  <r>
    <n v="364"/>
    <x v="487"/>
    <n v="20223"/>
    <x v="3"/>
  </r>
  <r>
    <n v="371"/>
    <x v="488"/>
    <n v="104"/>
    <x v="3"/>
  </r>
  <r>
    <n v="374"/>
    <x v="489"/>
    <n v="17"/>
    <x v="3"/>
  </r>
  <r>
    <n v="375"/>
    <x v="490"/>
    <n v="34"/>
    <x v="3"/>
  </r>
  <r>
    <n v="525"/>
    <x v="491"/>
    <n v="85"/>
    <x v="3"/>
  </r>
  <r>
    <n v="521"/>
    <x v="492"/>
    <n v="1362"/>
    <x v="3"/>
  </r>
  <r>
    <n v="523"/>
    <x v="493"/>
    <n v="994"/>
    <x v="3"/>
  </r>
  <r>
    <n v="526"/>
    <x v="494"/>
    <n v="841"/>
    <x v="3"/>
  </r>
  <r>
    <n v="527"/>
    <x v="495"/>
    <n v="341"/>
    <x v="3"/>
  </r>
  <r>
    <n v="359"/>
    <x v="496"/>
    <n v="0"/>
    <x v="3"/>
  </r>
  <r>
    <n v="362"/>
    <x v="497"/>
    <n v="0"/>
    <x v="3"/>
  </r>
  <r>
    <n v="363"/>
    <x v="498"/>
    <n v="394"/>
    <x v="3"/>
  </r>
  <r>
    <n v="158"/>
    <x v="499"/>
    <n v="0"/>
    <x v="3"/>
  </r>
  <r>
    <n v="377"/>
    <x v="500"/>
    <n v="337"/>
    <x v="3"/>
  </r>
  <r>
    <n v="378"/>
    <x v="501"/>
    <n v="68"/>
    <x v="3"/>
  </r>
  <r>
    <n v="379"/>
    <x v="502"/>
    <n v="7638"/>
    <x v="3"/>
  </r>
  <r>
    <n v="574"/>
    <x v="503"/>
    <n v="485"/>
    <x v="3"/>
  </r>
  <r>
    <n v="499"/>
    <x v="504"/>
    <n v="318"/>
    <x v="3"/>
  </r>
  <r>
    <n v="92"/>
    <x v="505"/>
    <n v="97"/>
    <x v="3"/>
  </r>
  <r>
    <n v="369"/>
    <x v="506"/>
    <n v="294"/>
    <x v="3"/>
  </r>
  <r>
    <n v="370"/>
    <x v="507"/>
    <n v="7739"/>
    <x v="3"/>
  </r>
  <r>
    <n v="372"/>
    <x v="508"/>
    <n v="98"/>
    <x v="3"/>
  </r>
  <r>
    <n v="373"/>
    <x v="509"/>
    <n v="170"/>
    <x v="3"/>
  </r>
  <r>
    <n v="389"/>
    <x v="510"/>
    <n v="239"/>
    <x v="3"/>
  </r>
  <r>
    <n v="405"/>
    <x v="511"/>
    <n v="564"/>
    <x v="3"/>
  </r>
  <r>
    <n v="388"/>
    <x v="512"/>
    <n v="1547"/>
    <x v="3"/>
  </r>
  <r>
    <n v="384"/>
    <x v="513"/>
    <n v="8534"/>
    <x v="3"/>
  </r>
  <r>
    <n v="18"/>
    <x v="514"/>
    <n v="767"/>
    <x v="3"/>
  </r>
  <r>
    <n v="365"/>
    <x v="515"/>
    <n v="361"/>
    <x v="3"/>
  </r>
  <r>
    <n v="380"/>
    <x v="516"/>
    <n v="896"/>
    <x v="3"/>
  </r>
  <r>
    <n v="381"/>
    <x v="517"/>
    <n v="94"/>
    <x v="3"/>
  </r>
  <r>
    <n v="382"/>
    <x v="518"/>
    <n v="81"/>
    <x v="3"/>
  </r>
  <r>
    <n v="361"/>
    <x v="519"/>
    <n v="39"/>
    <x v="3"/>
  </r>
  <r>
    <n v="376"/>
    <x v="520"/>
    <n v="6478"/>
    <x v="3"/>
  </r>
  <r>
    <n v="383"/>
    <x v="521"/>
    <n v="45"/>
    <x v="3"/>
  </r>
  <r>
    <n v="385"/>
    <x v="522"/>
    <n v="11552"/>
    <x v="3"/>
  </r>
  <r>
    <n v="520"/>
    <x v="523"/>
    <n v="50168"/>
    <x v="3"/>
  </r>
  <r>
    <n v="540"/>
    <x v="524"/>
    <n v="89"/>
    <x v="3"/>
  </r>
  <r>
    <n v="543"/>
    <x v="525"/>
    <n v="919"/>
    <x v="3"/>
  </r>
  <r>
    <n v="544"/>
    <x v="526"/>
    <n v="238"/>
    <x v="3"/>
  </r>
  <r>
    <n v="546"/>
    <x v="527"/>
    <n v="272"/>
    <x v="3"/>
  </r>
  <r>
    <n v="551"/>
    <x v="528"/>
    <n v="95"/>
    <x v="3"/>
  </r>
  <r>
    <n v="552"/>
    <x v="529"/>
    <n v="130"/>
    <x v="3"/>
  </r>
  <r>
    <n v="555"/>
    <x v="530"/>
    <n v="8465"/>
    <x v="3"/>
  </r>
  <r>
    <n v="559"/>
    <x v="531"/>
    <n v="4"/>
    <x v="3"/>
  </r>
  <r>
    <n v="560"/>
    <x v="532"/>
    <n v="212"/>
    <x v="3"/>
  </r>
  <r>
    <n v="561"/>
    <x v="533"/>
    <n v="7509"/>
    <x v="3"/>
  </r>
  <r>
    <n v="562"/>
    <x v="534"/>
    <n v="70"/>
    <x v="3"/>
  </r>
  <r>
    <n v="563"/>
    <x v="535"/>
    <n v="3"/>
    <x v="3"/>
  </r>
  <r>
    <n v="564"/>
    <x v="536"/>
    <n v="187"/>
    <x v="3"/>
  </r>
  <r>
    <n v="565"/>
    <x v="537"/>
    <n v="345"/>
    <x v="3"/>
  </r>
  <r>
    <n v="566"/>
    <x v="538"/>
    <n v="174"/>
    <x v="3"/>
  </r>
  <r>
    <n v="568"/>
    <x v="539"/>
    <n v="1"/>
    <x v="3"/>
  </r>
  <r>
    <n v="274"/>
    <x v="540"/>
    <n v="666"/>
    <x v="3"/>
  </r>
  <r>
    <n v="275"/>
    <x v="541"/>
    <n v="2657"/>
    <x v="3"/>
  </r>
  <r>
    <n v="278"/>
    <x v="542"/>
    <n v="95"/>
    <x v="3"/>
  </r>
  <r>
    <n v="282"/>
    <x v="543"/>
    <n v="8469"/>
    <x v="3"/>
  </r>
  <r>
    <n v="285"/>
    <x v="544"/>
    <n v="352"/>
    <x v="3"/>
  </r>
  <r>
    <n v="286"/>
    <x v="545"/>
    <n v="24354"/>
    <x v="3"/>
  </r>
  <r>
    <n v="302"/>
    <x v="546"/>
    <n v="4"/>
    <x v="3"/>
  </r>
  <r>
    <n v="304"/>
    <x v="547"/>
    <n v="2"/>
    <x v="3"/>
  </r>
  <r>
    <n v="567"/>
    <x v="548"/>
    <n v="3"/>
    <x v="3"/>
  </r>
  <r>
    <n v="569"/>
    <x v="549"/>
    <n v="1"/>
    <x v="3"/>
  </r>
  <r>
    <n v="570"/>
    <x v="550"/>
    <n v="61246"/>
    <x v="3"/>
  </r>
  <r>
    <n v="586"/>
    <x v="551"/>
    <n v="25"/>
    <x v="3"/>
  </r>
  <r>
    <n v="131"/>
    <x v="552"/>
    <n v="268"/>
    <x v="3"/>
  </r>
  <r>
    <n v="132"/>
    <x v="553"/>
    <n v="4"/>
    <x v="3"/>
  </r>
  <r>
    <n v="287"/>
    <x v="554"/>
    <n v="1545"/>
    <x v="3"/>
  </r>
  <r>
    <n v="288"/>
    <x v="555"/>
    <n v="1247"/>
    <x v="3"/>
  </r>
  <r>
    <n v="289"/>
    <x v="556"/>
    <n v="2227"/>
    <x v="3"/>
  </r>
  <r>
    <n v="579"/>
    <x v="557"/>
    <n v="1"/>
    <x v="3"/>
  </r>
  <r>
    <n v="580"/>
    <x v="558"/>
    <n v="1"/>
    <x v="3"/>
  </r>
  <r>
    <n v="581"/>
    <x v="559"/>
    <n v="90"/>
    <x v="3"/>
  </r>
  <r>
    <n v="582"/>
    <x v="560"/>
    <n v="1"/>
    <x v="3"/>
  </r>
  <r>
    <n v="583"/>
    <x v="561"/>
    <n v="56"/>
    <x v="3"/>
  </r>
  <r>
    <n v="584"/>
    <x v="562"/>
    <n v="346"/>
    <x v="3"/>
  </r>
  <r>
    <n v="71"/>
    <x v="563"/>
    <n v="1220"/>
    <x v="3"/>
  </r>
  <r>
    <n v="596"/>
    <x v="564"/>
    <n v="32042"/>
    <x v="3"/>
  </r>
  <r>
    <n v="12"/>
    <x v="0"/>
    <n v="11982"/>
    <x v="4"/>
  </r>
  <r>
    <n v="14"/>
    <x v="1"/>
    <n v="11266"/>
    <x v="4"/>
  </r>
  <r>
    <n v="73"/>
    <x v="3"/>
    <n v="0"/>
    <x v="4"/>
  </r>
  <r>
    <n v="23"/>
    <x v="10"/>
    <n v="17913"/>
    <x v="4"/>
  </r>
  <r>
    <n v="38"/>
    <x v="24"/>
    <n v="21816"/>
    <x v="4"/>
  </r>
  <r>
    <n v="366"/>
    <x v="43"/>
    <n v="25035"/>
    <x v="4"/>
  </r>
  <r>
    <n v="86"/>
    <x v="45"/>
    <n v="47686"/>
    <x v="4"/>
  </r>
  <r>
    <n v="78"/>
    <x v="55"/>
    <n v="31920"/>
    <x v="4"/>
  </r>
  <r>
    <n v="84"/>
    <x v="58"/>
    <n v="16363"/>
    <x v="4"/>
  </r>
  <r>
    <n v="83"/>
    <x v="60"/>
    <n v="18359"/>
    <x v="4"/>
  </r>
  <r>
    <n v="81"/>
    <x v="61"/>
    <n v="24975"/>
    <x v="4"/>
  </r>
  <r>
    <n v="120"/>
    <x v="65"/>
    <n v="40027"/>
    <x v="4"/>
  </r>
  <r>
    <n v="19"/>
    <x v="68"/>
    <n v="19075"/>
    <x v="4"/>
  </r>
  <r>
    <n v="113"/>
    <x v="82"/>
    <n v="0"/>
    <x v="4"/>
  </r>
  <r>
    <n v="123"/>
    <x v="86"/>
    <n v="67894"/>
    <x v="4"/>
  </r>
  <r>
    <n v="98"/>
    <x v="103"/>
    <n v="10312"/>
    <x v="4"/>
  </r>
  <r>
    <n v="354"/>
    <x v="106"/>
    <n v="12280"/>
    <x v="4"/>
  </r>
  <r>
    <n v="126"/>
    <x v="107"/>
    <n v="24916"/>
    <x v="4"/>
  </r>
  <r>
    <n v="139"/>
    <x v="117"/>
    <n v="33380"/>
    <x v="4"/>
  </r>
  <r>
    <n v="170"/>
    <x v="138"/>
    <n v="92631"/>
    <x v="4"/>
  </r>
  <r>
    <n v="180"/>
    <x v="144"/>
    <n v="20535"/>
    <x v="4"/>
  </r>
  <r>
    <n v="185"/>
    <x v="160"/>
    <n v="12845"/>
    <x v="4"/>
  </r>
  <r>
    <n v="186"/>
    <x v="167"/>
    <n v="0"/>
    <x v="4"/>
  </r>
  <r>
    <n v="187"/>
    <x v="171"/>
    <n v="0"/>
    <x v="4"/>
  </r>
  <r>
    <n v="109"/>
    <x v="175"/>
    <n v="14306"/>
    <x v="4"/>
  </r>
  <r>
    <n v="283"/>
    <x v="184"/>
    <n v="24261"/>
    <x v="4"/>
  </r>
  <r>
    <n v="206"/>
    <x v="195"/>
    <n v="53974"/>
    <x v="4"/>
  </r>
  <r>
    <n v="215"/>
    <x v="202"/>
    <n v="35615"/>
    <x v="4"/>
  </r>
  <r>
    <n v="250"/>
    <x v="212"/>
    <n v="45541"/>
    <x v="4"/>
  </r>
  <r>
    <n v="251"/>
    <x v="213"/>
    <n v="0"/>
    <x v="4"/>
  </r>
  <r>
    <n v="260"/>
    <x v="224"/>
    <n v="26078"/>
    <x v="4"/>
  </r>
  <r>
    <n v="214"/>
    <x v="238"/>
    <n v="58088"/>
    <x v="4"/>
  </r>
  <r>
    <n v="194"/>
    <x v="251"/>
    <n v="22949"/>
    <x v="4"/>
  </r>
  <r>
    <n v="314"/>
    <x v="273"/>
    <n v="15557"/>
    <x v="4"/>
  </r>
  <r>
    <n v="323"/>
    <x v="280"/>
    <n v="133403"/>
    <x v="4"/>
  </r>
  <r>
    <n v="452"/>
    <x v="306"/>
    <n v="10968"/>
    <x v="4"/>
  </r>
  <r>
    <n v="516"/>
    <x v="320"/>
    <n v="64585"/>
    <x v="4"/>
  </r>
  <r>
    <n v="386"/>
    <x v="323"/>
    <n v="11205"/>
    <x v="4"/>
  </r>
  <r>
    <n v="390"/>
    <x v="326"/>
    <n v="18628"/>
    <x v="4"/>
  </r>
  <r>
    <n v="320"/>
    <x v="330"/>
    <n v="51352"/>
    <x v="4"/>
  </r>
  <r>
    <n v="337"/>
    <x v="331"/>
    <n v="48431"/>
    <x v="4"/>
  </r>
  <r>
    <n v="355"/>
    <x v="336"/>
    <n v="12190"/>
    <x v="4"/>
  </r>
  <r>
    <n v="535"/>
    <x v="348"/>
    <n v="34096"/>
    <x v="4"/>
  </r>
  <r>
    <n v="541"/>
    <x v="353"/>
    <n v="39491"/>
    <x v="4"/>
  </r>
  <r>
    <n v="542"/>
    <x v="354"/>
    <n v="79099"/>
    <x v="4"/>
  </r>
  <r>
    <n v="553"/>
    <x v="359"/>
    <n v="28701"/>
    <x v="4"/>
  </r>
  <r>
    <n v="500"/>
    <x v="364"/>
    <n v="22233"/>
    <x v="4"/>
  </r>
  <r>
    <n v="412"/>
    <x v="369"/>
    <n v="16838"/>
    <x v="4"/>
  </r>
  <r>
    <n v="492"/>
    <x v="375"/>
    <n v="35049"/>
    <x v="4"/>
  </r>
  <r>
    <n v="218"/>
    <x v="463"/>
    <n v="25304"/>
    <x v="4"/>
  </r>
  <r>
    <n v="522"/>
    <x v="483"/>
    <n v="30341"/>
    <x v="4"/>
  </r>
  <r>
    <n v="358"/>
    <x v="485"/>
    <n v="10968"/>
    <x v="4"/>
  </r>
  <r>
    <n v="521"/>
    <x v="492"/>
    <n v="23456"/>
    <x v="4"/>
  </r>
  <r>
    <n v="379"/>
    <x v="502"/>
    <n v="25989"/>
    <x v="4"/>
  </r>
  <r>
    <n v="574"/>
    <x v="503"/>
    <n v="31682"/>
    <x v="4"/>
  </r>
  <r>
    <n v="370"/>
    <x v="507"/>
    <n v="17287"/>
    <x v="4"/>
  </r>
  <r>
    <n v="405"/>
    <x v="511"/>
    <n v="0"/>
    <x v="4"/>
  </r>
  <r>
    <n v="384"/>
    <x v="513"/>
    <n v="24708"/>
    <x v="4"/>
  </r>
  <r>
    <n v="18"/>
    <x v="514"/>
    <n v="8614"/>
    <x v="4"/>
  </r>
  <r>
    <n v="376"/>
    <x v="520"/>
    <n v="14425"/>
    <x v="4"/>
  </r>
  <r>
    <n v="385"/>
    <x v="522"/>
    <n v="31146"/>
    <x v="4"/>
  </r>
  <r>
    <n v="520"/>
    <x v="523"/>
    <n v="60771"/>
    <x v="4"/>
  </r>
  <r>
    <n v="286"/>
    <x v="545"/>
    <n v="17644"/>
    <x v="4"/>
  </r>
  <r>
    <n v="131"/>
    <x v="552"/>
    <n v="10669"/>
    <x v="4"/>
  </r>
  <r>
    <n v="289"/>
    <x v="556"/>
    <n v="27092"/>
    <x v="4"/>
  </r>
  <r>
    <n v="571"/>
    <x v="569"/>
    <n v="26913"/>
    <x v="4"/>
  </r>
  <r>
    <n v="596"/>
    <x v="564"/>
    <n v="52455"/>
    <x v="4"/>
  </r>
  <r>
    <n v="76"/>
    <x v="54"/>
    <n v="50032"/>
    <x v="5"/>
  </r>
  <r>
    <n v="79"/>
    <x v="140"/>
    <n v="14634"/>
    <x v="5"/>
  </r>
  <r>
    <n v="171"/>
    <x v="141"/>
    <n v="14509"/>
    <x v="5"/>
  </r>
  <r>
    <n v="179"/>
    <x v="143"/>
    <n v="38574"/>
    <x v="5"/>
  </r>
  <r>
    <n v="180"/>
    <x v="144"/>
    <n v="10006"/>
    <x v="5"/>
  </r>
  <r>
    <n v="182"/>
    <x v="145"/>
    <n v="37799"/>
    <x v="5"/>
  </r>
  <r>
    <n v="450"/>
    <x v="147"/>
    <n v="30519"/>
    <x v="5"/>
  </r>
  <r>
    <n v="42"/>
    <x v="155"/>
    <n v="0"/>
    <x v="5"/>
  </r>
  <r>
    <n v="174"/>
    <x v="157"/>
    <n v="41301"/>
    <x v="5"/>
  </r>
  <r>
    <n v="175"/>
    <x v="158"/>
    <n v="0"/>
    <x v="5"/>
  </r>
  <r>
    <n v="177"/>
    <x v="159"/>
    <n v="3627"/>
    <x v="5"/>
  </r>
  <r>
    <n v="185"/>
    <x v="160"/>
    <n v="22514"/>
    <x v="5"/>
  </r>
  <r>
    <n v="445"/>
    <x v="161"/>
    <n v="25016"/>
    <x v="5"/>
  </r>
  <r>
    <n v="587"/>
    <x v="163"/>
    <n v="4153"/>
    <x v="5"/>
  </r>
  <r>
    <n v="12"/>
    <x v="0"/>
    <n v="2700"/>
    <x v="6"/>
  </r>
  <r>
    <n v="73"/>
    <x v="3"/>
    <n v="1476"/>
    <x v="6"/>
  </r>
  <r>
    <n v="23"/>
    <x v="10"/>
    <n v="4107"/>
    <x v="6"/>
  </r>
  <r>
    <n v="38"/>
    <x v="24"/>
    <n v="12918"/>
    <x v="6"/>
  </r>
  <r>
    <n v="44"/>
    <x v="26"/>
    <n v="11882"/>
    <x v="6"/>
  </r>
  <r>
    <n v="86"/>
    <x v="45"/>
    <n v="115396"/>
    <x v="6"/>
  </r>
  <r>
    <n v="78"/>
    <x v="55"/>
    <n v="605"/>
    <x v="6"/>
  </r>
  <r>
    <n v="84"/>
    <x v="58"/>
    <n v="36"/>
    <x v="6"/>
  </r>
  <r>
    <n v="121"/>
    <x v="66"/>
    <n v="3878"/>
    <x v="6"/>
  </r>
  <r>
    <n v="19"/>
    <x v="68"/>
    <n v="0"/>
    <x v="6"/>
  </r>
  <r>
    <n v="107"/>
    <x v="76"/>
    <n v="10531"/>
    <x v="6"/>
  </r>
  <r>
    <n v="111"/>
    <x v="78"/>
    <n v="7050"/>
    <x v="6"/>
  </r>
  <r>
    <n v="113"/>
    <x v="82"/>
    <n v="1169"/>
    <x v="6"/>
  </r>
  <r>
    <n v="123"/>
    <x v="86"/>
    <n v="30272"/>
    <x v="6"/>
  </r>
  <r>
    <n v="142"/>
    <x v="88"/>
    <n v="1476"/>
    <x v="6"/>
  </r>
  <r>
    <n v="144"/>
    <x v="90"/>
    <n v="4389"/>
    <x v="6"/>
  </r>
  <r>
    <n v="91"/>
    <x v="99"/>
    <n v="1074"/>
    <x v="6"/>
  </r>
  <r>
    <n v="354"/>
    <x v="106"/>
    <n v="1599"/>
    <x v="6"/>
  </r>
  <r>
    <n v="126"/>
    <x v="107"/>
    <n v="2724"/>
    <x v="6"/>
  </r>
  <r>
    <n v="136"/>
    <x v="114"/>
    <n v="2363"/>
    <x v="6"/>
  </r>
  <r>
    <n v="170"/>
    <x v="138"/>
    <n v="1477"/>
    <x v="6"/>
  </r>
  <r>
    <n v="171"/>
    <x v="141"/>
    <n v="1362"/>
    <x v="6"/>
  </r>
  <r>
    <n v="179"/>
    <x v="143"/>
    <n v="454"/>
    <x v="6"/>
  </r>
  <r>
    <n v="180"/>
    <x v="144"/>
    <n v="1135"/>
    <x v="6"/>
  </r>
  <r>
    <n v="39"/>
    <x v="568"/>
    <n v="140257"/>
    <x v="6"/>
  </r>
  <r>
    <n v="445"/>
    <x v="161"/>
    <n v="14931"/>
    <x v="6"/>
  </r>
  <r>
    <n v="587"/>
    <x v="163"/>
    <n v="3152"/>
    <x v="6"/>
  </r>
  <r>
    <n v="109"/>
    <x v="175"/>
    <n v="1799"/>
    <x v="6"/>
  </r>
  <r>
    <n v="191"/>
    <x v="188"/>
    <n v="71"/>
    <x v="6"/>
  </r>
  <r>
    <n v="205"/>
    <x v="191"/>
    <n v="430"/>
    <x v="6"/>
  </r>
  <r>
    <n v="206"/>
    <x v="195"/>
    <n v="24874"/>
    <x v="6"/>
  </r>
  <r>
    <n v="232"/>
    <x v="203"/>
    <n v="192"/>
    <x v="6"/>
  </r>
  <r>
    <n v="248"/>
    <x v="210"/>
    <n v="308"/>
    <x v="6"/>
  </r>
  <r>
    <n v="257"/>
    <x v="218"/>
    <n v="1099"/>
    <x v="6"/>
  </r>
  <r>
    <n v="260"/>
    <x v="224"/>
    <n v="0"/>
    <x v="6"/>
  </r>
  <r>
    <n v="214"/>
    <x v="238"/>
    <n v="5561"/>
    <x v="6"/>
  </r>
  <r>
    <n v="194"/>
    <x v="251"/>
    <n v="6443"/>
    <x v="6"/>
  </r>
  <r>
    <n v="295"/>
    <x v="265"/>
    <n v="9272"/>
    <x v="6"/>
  </r>
  <r>
    <n v="314"/>
    <x v="273"/>
    <n v="3254"/>
    <x v="6"/>
  </r>
  <r>
    <n v="323"/>
    <x v="280"/>
    <n v="12285"/>
    <x v="6"/>
  </r>
  <r>
    <n v="452"/>
    <x v="306"/>
    <n v="6947"/>
    <x v="6"/>
  </r>
  <r>
    <n v="516"/>
    <x v="320"/>
    <n v="1362"/>
    <x v="6"/>
  </r>
  <r>
    <n v="386"/>
    <x v="323"/>
    <n v="3369"/>
    <x v="6"/>
  </r>
  <r>
    <n v="390"/>
    <x v="326"/>
    <n v="12152"/>
    <x v="6"/>
  </r>
  <r>
    <n v="391"/>
    <x v="327"/>
    <n v="1741"/>
    <x v="6"/>
  </r>
  <r>
    <n v="337"/>
    <x v="331"/>
    <n v="29882"/>
    <x v="6"/>
  </r>
  <r>
    <n v="367"/>
    <x v="339"/>
    <n v="0"/>
    <x v="6"/>
  </r>
  <r>
    <n v="535"/>
    <x v="348"/>
    <n v="0"/>
    <x v="6"/>
  </r>
  <r>
    <n v="541"/>
    <x v="353"/>
    <n v="644"/>
    <x v="6"/>
  </r>
  <r>
    <n v="542"/>
    <x v="354"/>
    <n v="170"/>
    <x v="6"/>
  </r>
  <r>
    <n v="500"/>
    <x v="364"/>
    <n v="303"/>
    <x v="6"/>
  </r>
  <r>
    <n v="411"/>
    <x v="368"/>
    <n v="908"/>
    <x v="6"/>
  </r>
  <r>
    <n v="413"/>
    <x v="373"/>
    <n v="1211"/>
    <x v="6"/>
  </r>
  <r>
    <n v="492"/>
    <x v="375"/>
    <n v="2428"/>
    <x v="6"/>
  </r>
  <r>
    <n v="421"/>
    <x v="382"/>
    <n v="454"/>
    <x v="6"/>
  </r>
  <r>
    <n v="437"/>
    <x v="449"/>
    <n v="378"/>
    <x v="6"/>
  </r>
  <r>
    <n v="431"/>
    <x v="457"/>
    <n v="8552"/>
    <x v="6"/>
  </r>
  <r>
    <n v="218"/>
    <x v="463"/>
    <n v="5936"/>
    <x v="6"/>
  </r>
  <r>
    <n v="522"/>
    <x v="483"/>
    <n v="47"/>
    <x v="6"/>
  </r>
  <r>
    <n v="524"/>
    <x v="484"/>
    <n v="644"/>
    <x v="6"/>
  </r>
  <r>
    <n v="364"/>
    <x v="487"/>
    <n v="1211"/>
    <x v="6"/>
  </r>
  <r>
    <n v="525"/>
    <x v="491"/>
    <n v="3411"/>
    <x v="6"/>
  </r>
  <r>
    <n v="521"/>
    <x v="492"/>
    <n v="2096"/>
    <x v="6"/>
  </r>
  <r>
    <n v="523"/>
    <x v="493"/>
    <n v="0"/>
    <x v="6"/>
  </r>
  <r>
    <n v="363"/>
    <x v="498"/>
    <n v="0"/>
    <x v="6"/>
  </r>
  <r>
    <n v="379"/>
    <x v="502"/>
    <n v="859"/>
    <x v="6"/>
  </r>
  <r>
    <n v="370"/>
    <x v="507"/>
    <n v="215"/>
    <x v="6"/>
  </r>
  <r>
    <n v="389"/>
    <x v="510"/>
    <n v="0"/>
    <x v="6"/>
  </r>
  <r>
    <n v="405"/>
    <x v="511"/>
    <n v="1741"/>
    <x v="6"/>
  </r>
  <r>
    <n v="384"/>
    <x v="513"/>
    <n v="227"/>
    <x v="6"/>
  </r>
  <r>
    <n v="18"/>
    <x v="514"/>
    <n v="261"/>
    <x v="6"/>
  </r>
  <r>
    <n v="376"/>
    <x v="520"/>
    <n v="47"/>
    <x v="6"/>
  </r>
  <r>
    <n v="385"/>
    <x v="522"/>
    <n v="758"/>
    <x v="6"/>
  </r>
  <r>
    <n v="520"/>
    <x v="523"/>
    <n v="3916"/>
    <x v="6"/>
  </r>
  <r>
    <n v="540"/>
    <x v="524"/>
    <n v="215"/>
    <x v="6"/>
  </r>
  <r>
    <n v="546"/>
    <x v="527"/>
    <n v="1492"/>
    <x v="6"/>
  </r>
  <r>
    <n v="555"/>
    <x v="530"/>
    <n v="333"/>
    <x v="6"/>
  </r>
  <r>
    <n v="560"/>
    <x v="532"/>
    <n v="166"/>
    <x v="6"/>
  </r>
  <r>
    <n v="561"/>
    <x v="533"/>
    <n v="2735"/>
    <x v="6"/>
  </r>
  <r>
    <n v="285"/>
    <x v="544"/>
    <n v="1149"/>
    <x v="6"/>
  </r>
  <r>
    <n v="570"/>
    <x v="550"/>
    <n v="2072"/>
    <x v="6"/>
  </r>
  <r>
    <n v="131"/>
    <x v="552"/>
    <n v="937"/>
    <x v="6"/>
  </r>
  <r>
    <n v="287"/>
    <x v="554"/>
    <n v="587"/>
    <x v="6"/>
  </r>
  <r>
    <n v="571"/>
    <x v="569"/>
    <n v="466"/>
    <x v="6"/>
  </r>
  <r>
    <n v="71"/>
    <x v="563"/>
    <n v="454"/>
    <x v="6"/>
  </r>
  <r>
    <n v="596"/>
    <x v="564"/>
    <n v="19795"/>
    <x v="6"/>
  </r>
  <r>
    <n v="23"/>
    <x v="10"/>
    <n v="81674"/>
    <x v="7"/>
  </r>
  <r>
    <n v="100"/>
    <x v="69"/>
    <n v="212353"/>
    <x v="7"/>
  </r>
  <r>
    <n v="144"/>
    <x v="90"/>
    <n v="16335"/>
    <x v="7"/>
  </r>
  <r>
    <n v="174"/>
    <x v="157"/>
    <n v="32670"/>
    <x v="7"/>
  </r>
  <r>
    <n v="323"/>
    <x v="280"/>
    <n v="81674"/>
    <x v="7"/>
  </r>
  <r>
    <n v="596"/>
    <x v="564"/>
    <n v="1208776"/>
    <x v="7"/>
  </r>
  <r>
    <n v="109"/>
    <x v="175"/>
    <n v="4549"/>
    <x v="8"/>
  </r>
  <r>
    <n v="133"/>
    <x v="176"/>
    <n v="0"/>
    <x v="8"/>
  </r>
  <r>
    <n v="199"/>
    <x v="177"/>
    <n v="30219"/>
    <x v="8"/>
  </r>
  <r>
    <n v="203"/>
    <x v="178"/>
    <n v="758"/>
    <x v="8"/>
  </r>
  <r>
    <n v="237"/>
    <x v="179"/>
    <n v="2151"/>
    <x v="8"/>
  </r>
  <r>
    <n v="283"/>
    <x v="184"/>
    <n v="33613"/>
    <x v="8"/>
  </r>
  <r>
    <n v="124"/>
    <x v="187"/>
    <n v="0"/>
    <x v="8"/>
  </r>
  <r>
    <n v="195"/>
    <x v="189"/>
    <n v="0"/>
    <x v="8"/>
  </r>
  <r>
    <n v="200"/>
    <x v="190"/>
    <n v="22240"/>
    <x v="8"/>
  </r>
  <r>
    <n v="205"/>
    <x v="191"/>
    <n v="758"/>
    <x v="8"/>
  </r>
  <r>
    <n v="273"/>
    <x v="192"/>
    <n v="0"/>
    <x v="8"/>
  </r>
  <r>
    <n v="206"/>
    <x v="195"/>
    <n v="65586"/>
    <x v="8"/>
  </r>
  <r>
    <n v="221"/>
    <x v="196"/>
    <n v="6447"/>
    <x v="8"/>
  </r>
  <r>
    <n v="190"/>
    <x v="199"/>
    <n v="5560"/>
    <x v="8"/>
  </r>
  <r>
    <n v="202"/>
    <x v="201"/>
    <n v="2275"/>
    <x v="8"/>
  </r>
  <r>
    <n v="215"/>
    <x v="202"/>
    <n v="5813"/>
    <x v="8"/>
  </r>
  <r>
    <n v="232"/>
    <x v="203"/>
    <n v="3285"/>
    <x v="8"/>
  </r>
  <r>
    <n v="236"/>
    <x v="204"/>
    <n v="4678"/>
    <x v="8"/>
  </r>
  <r>
    <n v="242"/>
    <x v="206"/>
    <n v="2909"/>
    <x v="8"/>
  </r>
  <r>
    <n v="243"/>
    <x v="207"/>
    <n v="42868"/>
    <x v="8"/>
  </r>
  <r>
    <n v="247"/>
    <x v="209"/>
    <n v="3033"/>
    <x v="8"/>
  </r>
  <r>
    <n v="248"/>
    <x v="210"/>
    <n v="5055"/>
    <x v="8"/>
  </r>
  <r>
    <n v="249"/>
    <x v="211"/>
    <n v="2527"/>
    <x v="8"/>
  </r>
  <r>
    <n v="250"/>
    <x v="212"/>
    <n v="23009"/>
    <x v="8"/>
  </r>
  <r>
    <n v="252"/>
    <x v="214"/>
    <n v="5055"/>
    <x v="8"/>
  </r>
  <r>
    <n v="253"/>
    <x v="215"/>
    <n v="4802"/>
    <x v="8"/>
  </r>
  <r>
    <n v="254"/>
    <x v="216"/>
    <n v="3667"/>
    <x v="8"/>
  </r>
  <r>
    <n v="256"/>
    <x v="217"/>
    <n v="5055"/>
    <x v="8"/>
  </r>
  <r>
    <n v="257"/>
    <x v="218"/>
    <n v="12384"/>
    <x v="8"/>
  </r>
  <r>
    <n v="258"/>
    <x v="219"/>
    <n v="7898"/>
    <x v="8"/>
  </r>
  <r>
    <n v="265"/>
    <x v="220"/>
    <n v="1769"/>
    <x v="8"/>
  </r>
  <r>
    <n v="290"/>
    <x v="222"/>
    <n v="2022"/>
    <x v="8"/>
  </r>
  <r>
    <n v="509"/>
    <x v="223"/>
    <n v="1011"/>
    <x v="8"/>
  </r>
  <r>
    <n v="260"/>
    <x v="224"/>
    <n v="46755"/>
    <x v="8"/>
  </r>
  <r>
    <n v="264"/>
    <x v="227"/>
    <n v="252477"/>
    <x v="8"/>
  </r>
  <r>
    <n v="266"/>
    <x v="228"/>
    <n v="30580"/>
    <x v="8"/>
  </r>
  <r>
    <n v="284"/>
    <x v="229"/>
    <n v="2527"/>
    <x v="8"/>
  </r>
  <r>
    <n v="572"/>
    <x v="231"/>
    <n v="3033"/>
    <x v="8"/>
  </r>
  <r>
    <n v="208"/>
    <x v="232"/>
    <n v="166890"/>
    <x v="8"/>
  </r>
  <r>
    <n v="209"/>
    <x v="233"/>
    <n v="64588"/>
    <x v="8"/>
  </r>
  <r>
    <n v="211"/>
    <x v="235"/>
    <n v="1769"/>
    <x v="8"/>
  </r>
  <r>
    <n v="213"/>
    <x v="237"/>
    <n v="9422"/>
    <x v="8"/>
  </r>
  <r>
    <n v="214"/>
    <x v="238"/>
    <n v="8974"/>
    <x v="8"/>
  </r>
  <r>
    <n v="293"/>
    <x v="240"/>
    <n v="65737"/>
    <x v="8"/>
  </r>
  <r>
    <n v="294"/>
    <x v="241"/>
    <n v="17074"/>
    <x v="8"/>
  </r>
  <r>
    <n v="311"/>
    <x v="245"/>
    <n v="23400"/>
    <x v="8"/>
  </r>
  <r>
    <n v="313"/>
    <x v="246"/>
    <n v="29200"/>
    <x v="8"/>
  </r>
  <r>
    <n v="93"/>
    <x v="248"/>
    <n v="505"/>
    <x v="8"/>
  </r>
  <r>
    <n v="193"/>
    <x v="250"/>
    <n v="9856"/>
    <x v="8"/>
  </r>
  <r>
    <n v="194"/>
    <x v="251"/>
    <n v="20218"/>
    <x v="8"/>
  </r>
  <r>
    <n v="197"/>
    <x v="253"/>
    <n v="124"/>
    <x v="8"/>
  </r>
  <r>
    <n v="198"/>
    <x v="254"/>
    <n v="5257"/>
    <x v="8"/>
  </r>
  <r>
    <n v="222"/>
    <x v="255"/>
    <n v="25020"/>
    <x v="8"/>
  </r>
  <r>
    <n v="261"/>
    <x v="257"/>
    <n v="29332"/>
    <x v="8"/>
  </r>
  <r>
    <n v="279"/>
    <x v="261"/>
    <n v="29317"/>
    <x v="8"/>
  </r>
  <r>
    <n v="281"/>
    <x v="262"/>
    <n v="10872"/>
    <x v="8"/>
  </r>
  <r>
    <n v="292"/>
    <x v="264"/>
    <n v="0"/>
    <x v="8"/>
  </r>
  <r>
    <n v="295"/>
    <x v="265"/>
    <n v="24024"/>
    <x v="8"/>
  </r>
  <r>
    <n v="312"/>
    <x v="272"/>
    <n v="73218"/>
    <x v="8"/>
  </r>
  <r>
    <n v="12"/>
    <x v="0"/>
    <n v="56653"/>
    <x v="9"/>
  </r>
  <r>
    <n v="14"/>
    <x v="1"/>
    <n v="0"/>
    <x v="9"/>
  </r>
  <r>
    <n v="16"/>
    <x v="2"/>
    <n v="0"/>
    <x v="9"/>
  </r>
  <r>
    <n v="73"/>
    <x v="3"/>
    <n v="0"/>
    <x v="9"/>
  </r>
  <r>
    <n v="504"/>
    <x v="4"/>
    <n v="0"/>
    <x v="9"/>
  </r>
  <r>
    <n v="576"/>
    <x v="5"/>
    <n v="0"/>
    <x v="9"/>
  </r>
  <r>
    <n v="578"/>
    <x v="6"/>
    <n v="0"/>
    <x v="9"/>
  </r>
  <r>
    <n v="15"/>
    <x v="7"/>
    <n v="0"/>
    <x v="9"/>
  </r>
  <r>
    <n v="21"/>
    <x v="8"/>
    <n v="5481"/>
    <x v="9"/>
  </r>
  <r>
    <n v="13"/>
    <x v="9"/>
    <n v="0"/>
    <x v="9"/>
  </r>
  <r>
    <n v="23"/>
    <x v="10"/>
    <n v="15203"/>
    <x v="9"/>
  </r>
  <r>
    <n v="24"/>
    <x v="11"/>
    <n v="91"/>
    <x v="9"/>
  </r>
  <r>
    <n v="25"/>
    <x v="12"/>
    <n v="0"/>
    <x v="9"/>
  </r>
  <r>
    <n v="26"/>
    <x v="13"/>
    <n v="61"/>
    <x v="9"/>
  </r>
  <r>
    <n v="27"/>
    <x v="14"/>
    <n v="0"/>
    <x v="9"/>
  </r>
  <r>
    <n v="28"/>
    <x v="15"/>
    <n v="0"/>
    <x v="9"/>
  </r>
  <r>
    <n v="29"/>
    <x v="16"/>
    <n v="517"/>
    <x v="9"/>
  </r>
  <r>
    <n v="30"/>
    <x v="17"/>
    <n v="1867"/>
    <x v="9"/>
  </r>
  <r>
    <n v="31"/>
    <x v="18"/>
    <n v="0"/>
    <x v="9"/>
  </r>
  <r>
    <n v="32"/>
    <x v="19"/>
    <n v="142"/>
    <x v="9"/>
  </r>
  <r>
    <n v="33"/>
    <x v="20"/>
    <n v="0"/>
    <x v="9"/>
  </r>
  <r>
    <n v="34"/>
    <x v="21"/>
    <n v="0"/>
    <x v="9"/>
  </r>
  <r>
    <n v="35"/>
    <x v="571"/>
    <n v="0"/>
    <x v="9"/>
  </r>
  <r>
    <n v="36"/>
    <x v="572"/>
    <n v="0"/>
    <x v="9"/>
  </r>
  <r>
    <n v="37"/>
    <x v="22"/>
    <n v="0"/>
    <x v="9"/>
  </r>
  <r>
    <n v="77"/>
    <x v="23"/>
    <n v="95"/>
    <x v="9"/>
  </r>
  <r>
    <n v="38"/>
    <x v="24"/>
    <n v="34278"/>
    <x v="9"/>
  </r>
  <r>
    <n v="40"/>
    <x v="573"/>
    <n v="0"/>
    <x v="9"/>
  </r>
  <r>
    <n v="41"/>
    <x v="574"/>
    <n v="0"/>
    <x v="9"/>
  </r>
  <r>
    <n v="43"/>
    <x v="25"/>
    <n v="0"/>
    <x v="9"/>
  </r>
  <r>
    <n v="44"/>
    <x v="26"/>
    <n v="0"/>
    <x v="9"/>
  </r>
  <r>
    <n v="45"/>
    <x v="27"/>
    <n v="0"/>
    <x v="9"/>
  </r>
  <r>
    <n v="46"/>
    <x v="565"/>
    <n v="18511"/>
    <x v="9"/>
  </r>
  <r>
    <n v="48"/>
    <x v="28"/>
    <n v="0"/>
    <x v="9"/>
  </r>
  <r>
    <n v="50"/>
    <x v="29"/>
    <n v="0"/>
    <x v="9"/>
  </r>
  <r>
    <n v="52"/>
    <x v="30"/>
    <n v="0"/>
    <x v="9"/>
  </r>
  <r>
    <n v="53"/>
    <x v="31"/>
    <n v="0"/>
    <x v="9"/>
  </r>
  <r>
    <n v="55"/>
    <x v="32"/>
    <n v="0"/>
    <x v="9"/>
  </r>
  <r>
    <n v="58"/>
    <x v="33"/>
    <n v="0"/>
    <x v="9"/>
  </r>
  <r>
    <n v="59"/>
    <x v="34"/>
    <n v="0"/>
    <x v="9"/>
  </r>
  <r>
    <n v="60"/>
    <x v="35"/>
    <n v="0"/>
    <x v="9"/>
  </r>
  <r>
    <n v="61"/>
    <x v="36"/>
    <n v="0"/>
    <x v="9"/>
  </r>
  <r>
    <n v="47"/>
    <x v="37"/>
    <n v="44"/>
    <x v="9"/>
  </r>
  <r>
    <n v="49"/>
    <x v="38"/>
    <n v="0"/>
    <x v="9"/>
  </r>
  <r>
    <n v="51"/>
    <x v="39"/>
    <n v="0"/>
    <x v="9"/>
  </r>
  <r>
    <n v="54"/>
    <x v="40"/>
    <n v="44"/>
    <x v="9"/>
  </r>
  <r>
    <n v="56"/>
    <x v="41"/>
    <n v="0"/>
    <x v="9"/>
  </r>
  <r>
    <n v="57"/>
    <x v="42"/>
    <n v="0"/>
    <x v="9"/>
  </r>
  <r>
    <n v="366"/>
    <x v="43"/>
    <n v="107"/>
    <x v="9"/>
  </r>
  <r>
    <n v="62"/>
    <x v="44"/>
    <n v="0"/>
    <x v="9"/>
  </r>
  <r>
    <n v="86"/>
    <x v="45"/>
    <n v="24023"/>
    <x v="9"/>
  </r>
  <r>
    <n v="99"/>
    <x v="46"/>
    <n v="0"/>
    <x v="9"/>
  </r>
  <r>
    <n v="17"/>
    <x v="47"/>
    <n v="0"/>
    <x v="9"/>
  </r>
  <r>
    <n v="20"/>
    <x v="48"/>
    <n v="0"/>
    <x v="9"/>
  </r>
  <r>
    <n v="22"/>
    <x v="49"/>
    <n v="0"/>
    <x v="9"/>
  </r>
  <r>
    <n v="64"/>
    <x v="50"/>
    <n v="0"/>
    <x v="9"/>
  </r>
  <r>
    <n v="72"/>
    <x v="566"/>
    <n v="18525"/>
    <x v="9"/>
  </r>
  <r>
    <n v="63"/>
    <x v="51"/>
    <n v="0"/>
    <x v="9"/>
  </r>
  <r>
    <n v="74"/>
    <x v="52"/>
    <n v="0"/>
    <x v="9"/>
  </r>
  <r>
    <n v="75"/>
    <x v="53"/>
    <n v="0"/>
    <x v="9"/>
  </r>
  <r>
    <n v="76"/>
    <x v="54"/>
    <n v="16781"/>
    <x v="9"/>
  </r>
  <r>
    <n v="78"/>
    <x v="55"/>
    <n v="737230"/>
    <x v="9"/>
  </r>
  <r>
    <n v="80"/>
    <x v="56"/>
    <n v="0"/>
    <x v="9"/>
  </r>
  <r>
    <n v="82"/>
    <x v="575"/>
    <n v="0"/>
    <x v="9"/>
  </r>
  <r>
    <n v="88"/>
    <x v="57"/>
    <n v="0"/>
    <x v="9"/>
  </r>
  <r>
    <n v="84"/>
    <x v="58"/>
    <n v="42039"/>
    <x v="9"/>
  </r>
  <r>
    <n v="85"/>
    <x v="59"/>
    <n v="1802"/>
    <x v="9"/>
  </r>
  <r>
    <n v="83"/>
    <x v="60"/>
    <n v="0"/>
    <x v="9"/>
  </r>
  <r>
    <n v="81"/>
    <x v="61"/>
    <n v="0"/>
    <x v="9"/>
  </r>
  <r>
    <n v="90"/>
    <x v="62"/>
    <n v="7848"/>
    <x v="9"/>
  </r>
  <r>
    <n v="65"/>
    <x v="567"/>
    <n v="0"/>
    <x v="9"/>
  </r>
  <r>
    <n v="66"/>
    <x v="63"/>
    <n v="0"/>
    <x v="9"/>
  </r>
  <r>
    <n v="118"/>
    <x v="576"/>
    <n v="0"/>
    <x v="9"/>
  </r>
  <r>
    <n v="119"/>
    <x v="64"/>
    <n v="0"/>
    <x v="9"/>
  </r>
  <r>
    <n v="120"/>
    <x v="65"/>
    <n v="15261"/>
    <x v="9"/>
  </r>
  <r>
    <n v="121"/>
    <x v="66"/>
    <n v="49723"/>
    <x v="9"/>
  </r>
  <r>
    <n v="122"/>
    <x v="67"/>
    <n v="0"/>
    <x v="9"/>
  </r>
  <r>
    <n v="19"/>
    <x v="68"/>
    <n v="0"/>
    <x v="9"/>
  </r>
  <r>
    <n v="100"/>
    <x v="69"/>
    <n v="695"/>
    <x v="9"/>
  </r>
  <r>
    <n v="101"/>
    <x v="70"/>
    <n v="0"/>
    <x v="9"/>
  </r>
  <r>
    <n v="102"/>
    <x v="71"/>
    <n v="0"/>
    <x v="9"/>
  </r>
  <r>
    <n v="103"/>
    <x v="72"/>
    <n v="0"/>
    <x v="9"/>
  </r>
  <r>
    <n v="104"/>
    <x v="73"/>
    <n v="0"/>
    <x v="9"/>
  </r>
  <r>
    <n v="105"/>
    <x v="74"/>
    <n v="0"/>
    <x v="9"/>
  </r>
  <r>
    <n v="106"/>
    <x v="75"/>
    <n v="0"/>
    <x v="9"/>
  </r>
  <r>
    <n v="107"/>
    <x v="76"/>
    <n v="3588"/>
    <x v="9"/>
  </r>
  <r>
    <n v="172"/>
    <x v="77"/>
    <n v="0"/>
    <x v="9"/>
  </r>
  <r>
    <n v="111"/>
    <x v="78"/>
    <n v="13615"/>
    <x v="9"/>
  </r>
  <r>
    <n v="117"/>
    <x v="79"/>
    <n v="1668"/>
    <x v="9"/>
  </r>
  <r>
    <n v="110"/>
    <x v="80"/>
    <n v="0"/>
    <x v="9"/>
  </r>
  <r>
    <n v="112"/>
    <x v="81"/>
    <n v="0"/>
    <x v="9"/>
  </r>
  <r>
    <n v="113"/>
    <x v="82"/>
    <n v="82"/>
    <x v="9"/>
  </r>
  <r>
    <n v="114"/>
    <x v="83"/>
    <n v="50"/>
    <x v="9"/>
  </r>
  <r>
    <n v="115"/>
    <x v="84"/>
    <n v="0"/>
    <x v="9"/>
  </r>
  <r>
    <n v="575"/>
    <x v="85"/>
    <n v="40"/>
    <x v="9"/>
  </r>
  <r>
    <n v="123"/>
    <x v="86"/>
    <n v="341"/>
    <x v="9"/>
  </r>
  <r>
    <n v="69"/>
    <x v="87"/>
    <n v="0"/>
    <x v="9"/>
  </r>
  <r>
    <n v="142"/>
    <x v="88"/>
    <n v="0"/>
    <x v="9"/>
  </r>
  <r>
    <n v="143"/>
    <x v="89"/>
    <n v="0"/>
    <x v="9"/>
  </r>
  <r>
    <n v="144"/>
    <x v="90"/>
    <n v="451"/>
    <x v="9"/>
  </r>
  <r>
    <n v="145"/>
    <x v="91"/>
    <n v="0"/>
    <x v="9"/>
  </r>
  <r>
    <n v="146"/>
    <x v="92"/>
    <n v="0"/>
    <x v="9"/>
  </r>
  <r>
    <n v="147"/>
    <x v="93"/>
    <n v="0"/>
    <x v="9"/>
  </r>
  <r>
    <n v="67"/>
    <x v="94"/>
    <n v="3061"/>
    <x v="9"/>
  </r>
  <r>
    <n v="68"/>
    <x v="95"/>
    <n v="0"/>
    <x v="9"/>
  </r>
  <r>
    <n v="70"/>
    <x v="96"/>
    <n v="0"/>
    <x v="9"/>
  </r>
  <r>
    <n v="87"/>
    <x v="97"/>
    <n v="0"/>
    <x v="9"/>
  </r>
  <r>
    <n v="94"/>
    <x v="98"/>
    <n v="2092"/>
    <x v="9"/>
  </r>
  <r>
    <n v="89"/>
    <x v="577"/>
    <n v="0"/>
    <x v="9"/>
  </r>
  <r>
    <n v="91"/>
    <x v="99"/>
    <n v="0"/>
    <x v="9"/>
  </r>
  <r>
    <n v="95"/>
    <x v="100"/>
    <n v="1834"/>
    <x v="9"/>
  </r>
  <r>
    <n v="96"/>
    <x v="101"/>
    <n v="0"/>
    <x v="9"/>
  </r>
  <r>
    <n v="97"/>
    <x v="102"/>
    <n v="1020"/>
    <x v="9"/>
  </r>
  <r>
    <n v="98"/>
    <x v="103"/>
    <n v="0"/>
    <x v="9"/>
  </r>
  <r>
    <n v="116"/>
    <x v="104"/>
    <n v="0"/>
    <x v="9"/>
  </r>
  <r>
    <n v="108"/>
    <x v="105"/>
    <n v="0"/>
    <x v="9"/>
  </r>
  <r>
    <n v="354"/>
    <x v="106"/>
    <n v="30062"/>
    <x v="9"/>
  </r>
  <r>
    <n v="126"/>
    <x v="107"/>
    <n v="44510"/>
    <x v="9"/>
  </r>
  <r>
    <n v="127"/>
    <x v="108"/>
    <n v="186389"/>
    <x v="9"/>
  </r>
  <r>
    <n v="128"/>
    <x v="109"/>
    <n v="0"/>
    <x v="9"/>
  </r>
  <r>
    <n v="129"/>
    <x v="110"/>
    <n v="0"/>
    <x v="9"/>
  </r>
  <r>
    <n v="130"/>
    <x v="111"/>
    <n v="0"/>
    <x v="9"/>
  </r>
  <r>
    <n v="134"/>
    <x v="112"/>
    <n v="466"/>
    <x v="9"/>
  </r>
  <r>
    <n v="135"/>
    <x v="113"/>
    <n v="0"/>
    <x v="9"/>
  </r>
  <r>
    <n v="136"/>
    <x v="114"/>
    <n v="0"/>
    <x v="9"/>
  </r>
  <r>
    <n v="137"/>
    <x v="115"/>
    <n v="0"/>
    <x v="9"/>
  </r>
  <r>
    <n v="138"/>
    <x v="116"/>
    <n v="0"/>
    <x v="9"/>
  </r>
  <r>
    <n v="139"/>
    <x v="117"/>
    <n v="0"/>
    <x v="9"/>
  </r>
  <r>
    <n v="140"/>
    <x v="118"/>
    <n v="0"/>
    <x v="9"/>
  </r>
  <r>
    <n v="141"/>
    <x v="119"/>
    <n v="0"/>
    <x v="9"/>
  </r>
  <r>
    <n v="150"/>
    <x v="120"/>
    <n v="0"/>
    <x v="9"/>
  </r>
  <r>
    <n v="151"/>
    <x v="121"/>
    <n v="3571"/>
    <x v="9"/>
  </r>
  <r>
    <n v="152"/>
    <x v="122"/>
    <n v="1458"/>
    <x v="9"/>
  </r>
  <r>
    <n v="153"/>
    <x v="123"/>
    <n v="0"/>
    <x v="9"/>
  </r>
  <r>
    <n v="154"/>
    <x v="124"/>
    <n v="878"/>
    <x v="9"/>
  </r>
  <r>
    <n v="156"/>
    <x v="125"/>
    <n v="0"/>
    <x v="9"/>
  </r>
  <r>
    <n v="157"/>
    <x v="126"/>
    <n v="0"/>
    <x v="9"/>
  </r>
  <r>
    <n v="159"/>
    <x v="127"/>
    <n v="0"/>
    <x v="9"/>
  </r>
  <r>
    <n v="160"/>
    <x v="128"/>
    <n v="0"/>
    <x v="9"/>
  </r>
  <r>
    <n v="161"/>
    <x v="129"/>
    <n v="0"/>
    <x v="9"/>
  </r>
  <r>
    <n v="162"/>
    <x v="130"/>
    <n v="0"/>
    <x v="9"/>
  </r>
  <r>
    <n v="163"/>
    <x v="131"/>
    <n v="5079"/>
    <x v="9"/>
  </r>
  <r>
    <n v="164"/>
    <x v="132"/>
    <n v="0"/>
    <x v="9"/>
  </r>
  <r>
    <n v="165"/>
    <x v="133"/>
    <n v="0"/>
    <x v="9"/>
  </r>
  <r>
    <n v="166"/>
    <x v="134"/>
    <n v="4969"/>
    <x v="9"/>
  </r>
  <r>
    <n v="167"/>
    <x v="135"/>
    <n v="5540"/>
    <x v="9"/>
  </r>
  <r>
    <n v="168"/>
    <x v="136"/>
    <n v="5324"/>
    <x v="9"/>
  </r>
  <r>
    <n v="169"/>
    <x v="137"/>
    <n v="0"/>
    <x v="9"/>
  </r>
  <r>
    <n v="170"/>
    <x v="138"/>
    <n v="50329"/>
    <x v="9"/>
  </r>
  <r>
    <n v="155"/>
    <x v="139"/>
    <n v="0"/>
    <x v="9"/>
  </r>
  <r>
    <n v="79"/>
    <x v="140"/>
    <n v="2336"/>
    <x v="9"/>
  </r>
  <r>
    <n v="171"/>
    <x v="141"/>
    <n v="37021"/>
    <x v="9"/>
  </r>
  <r>
    <n v="178"/>
    <x v="142"/>
    <n v="0"/>
    <x v="9"/>
  </r>
  <r>
    <n v="179"/>
    <x v="143"/>
    <n v="238559"/>
    <x v="9"/>
  </r>
  <r>
    <n v="180"/>
    <x v="144"/>
    <n v="0"/>
    <x v="9"/>
  </r>
  <r>
    <n v="181"/>
    <x v="578"/>
    <n v="0"/>
    <x v="9"/>
  </r>
  <r>
    <n v="182"/>
    <x v="145"/>
    <n v="406801"/>
    <x v="9"/>
  </r>
  <r>
    <n v="183"/>
    <x v="146"/>
    <n v="0"/>
    <x v="9"/>
  </r>
  <r>
    <n v="450"/>
    <x v="147"/>
    <n v="35898"/>
    <x v="9"/>
  </r>
  <r>
    <n v="589"/>
    <x v="148"/>
    <n v="0"/>
    <x v="9"/>
  </r>
  <r>
    <n v="590"/>
    <x v="149"/>
    <n v="0"/>
    <x v="9"/>
  </r>
  <r>
    <n v="591"/>
    <x v="150"/>
    <n v="0"/>
    <x v="9"/>
  </r>
  <r>
    <n v="592"/>
    <x v="151"/>
    <n v="0"/>
    <x v="9"/>
  </r>
  <r>
    <n v="593"/>
    <x v="152"/>
    <n v="0"/>
    <x v="9"/>
  </r>
  <r>
    <n v="594"/>
    <x v="153"/>
    <n v="0"/>
    <x v="9"/>
  </r>
  <r>
    <n v="595"/>
    <x v="154"/>
    <n v="0"/>
    <x v="9"/>
  </r>
  <r>
    <n v="39"/>
    <x v="568"/>
    <n v="0"/>
    <x v="9"/>
  </r>
  <r>
    <n v="42"/>
    <x v="155"/>
    <n v="0"/>
    <x v="9"/>
  </r>
  <r>
    <n v="173"/>
    <x v="156"/>
    <n v="0"/>
    <x v="9"/>
  </r>
  <r>
    <n v="174"/>
    <x v="157"/>
    <n v="17240"/>
    <x v="9"/>
  </r>
  <r>
    <n v="175"/>
    <x v="158"/>
    <n v="0"/>
    <x v="9"/>
  </r>
  <r>
    <n v="177"/>
    <x v="159"/>
    <n v="0"/>
    <x v="9"/>
  </r>
  <r>
    <n v="185"/>
    <x v="160"/>
    <n v="0"/>
    <x v="9"/>
  </r>
  <r>
    <n v="445"/>
    <x v="161"/>
    <n v="0"/>
    <x v="9"/>
  </r>
  <r>
    <n v="446"/>
    <x v="162"/>
    <n v="0"/>
    <x v="9"/>
  </r>
  <r>
    <n v="587"/>
    <x v="163"/>
    <n v="0"/>
    <x v="9"/>
  </r>
  <r>
    <n v="588"/>
    <x v="164"/>
    <n v="0"/>
    <x v="9"/>
  </r>
  <r>
    <n v="176"/>
    <x v="165"/>
    <n v="0"/>
    <x v="9"/>
  </r>
  <r>
    <n v="184"/>
    <x v="166"/>
    <n v="0"/>
    <x v="9"/>
  </r>
  <r>
    <n v="186"/>
    <x v="167"/>
    <n v="0"/>
    <x v="9"/>
  </r>
  <r>
    <n v="188"/>
    <x v="168"/>
    <n v="0"/>
    <x v="9"/>
  </r>
  <r>
    <n v="189"/>
    <x v="169"/>
    <n v="0"/>
    <x v="9"/>
  </r>
  <r>
    <n v="255"/>
    <x v="170"/>
    <n v="0"/>
    <x v="9"/>
  </r>
  <r>
    <n v="187"/>
    <x v="171"/>
    <n v="0"/>
    <x v="9"/>
  </r>
  <r>
    <n v="125"/>
    <x v="172"/>
    <n v="0"/>
    <x v="9"/>
  </r>
  <r>
    <n v="148"/>
    <x v="173"/>
    <n v="0"/>
    <x v="9"/>
  </r>
  <r>
    <n v="149"/>
    <x v="174"/>
    <n v="0"/>
    <x v="9"/>
  </r>
  <r>
    <n v="109"/>
    <x v="175"/>
    <n v="0"/>
    <x v="9"/>
  </r>
  <r>
    <n v="133"/>
    <x v="176"/>
    <n v="2035"/>
    <x v="9"/>
  </r>
  <r>
    <n v="199"/>
    <x v="177"/>
    <n v="0"/>
    <x v="9"/>
  </r>
  <r>
    <n v="203"/>
    <x v="178"/>
    <n v="0"/>
    <x v="9"/>
  </r>
  <r>
    <n v="237"/>
    <x v="179"/>
    <n v="0"/>
    <x v="9"/>
  </r>
  <r>
    <n v="239"/>
    <x v="180"/>
    <n v="0"/>
    <x v="9"/>
  </r>
  <r>
    <n v="240"/>
    <x v="181"/>
    <n v="0"/>
    <x v="9"/>
  </r>
  <r>
    <n v="269"/>
    <x v="182"/>
    <n v="0"/>
    <x v="9"/>
  </r>
  <r>
    <n v="280"/>
    <x v="183"/>
    <n v="0"/>
    <x v="9"/>
  </r>
  <r>
    <n v="283"/>
    <x v="184"/>
    <n v="0"/>
    <x v="9"/>
  </r>
  <r>
    <n v="297"/>
    <x v="185"/>
    <n v="0"/>
    <x v="9"/>
  </r>
  <r>
    <n v="299"/>
    <x v="186"/>
    <n v="0"/>
    <x v="9"/>
  </r>
  <r>
    <n v="124"/>
    <x v="187"/>
    <n v="0"/>
    <x v="9"/>
  </r>
  <r>
    <n v="191"/>
    <x v="188"/>
    <n v="0"/>
    <x v="9"/>
  </r>
  <r>
    <n v="195"/>
    <x v="189"/>
    <n v="0"/>
    <x v="9"/>
  </r>
  <r>
    <n v="200"/>
    <x v="190"/>
    <n v="0"/>
    <x v="9"/>
  </r>
  <r>
    <n v="205"/>
    <x v="191"/>
    <n v="0"/>
    <x v="9"/>
  </r>
  <r>
    <n v="273"/>
    <x v="192"/>
    <n v="0"/>
    <x v="9"/>
  </r>
  <r>
    <n v="277"/>
    <x v="193"/>
    <n v="0"/>
    <x v="9"/>
  </r>
  <r>
    <n v="204"/>
    <x v="194"/>
    <n v="0"/>
    <x v="9"/>
  </r>
  <r>
    <n v="206"/>
    <x v="195"/>
    <n v="0"/>
    <x v="9"/>
  </r>
  <r>
    <n v="221"/>
    <x v="196"/>
    <n v="0"/>
    <x v="9"/>
  </r>
  <r>
    <n v="268"/>
    <x v="197"/>
    <n v="0"/>
    <x v="9"/>
  </r>
  <r>
    <n v="270"/>
    <x v="198"/>
    <n v="0"/>
    <x v="9"/>
  </r>
  <r>
    <n v="190"/>
    <x v="199"/>
    <n v="0"/>
    <x v="9"/>
  </r>
  <r>
    <n v="201"/>
    <x v="200"/>
    <n v="0"/>
    <x v="9"/>
  </r>
  <r>
    <n v="202"/>
    <x v="201"/>
    <n v="0"/>
    <x v="9"/>
  </r>
  <r>
    <n v="215"/>
    <x v="202"/>
    <n v="0"/>
    <x v="9"/>
  </r>
  <r>
    <n v="232"/>
    <x v="203"/>
    <n v="0"/>
    <x v="9"/>
  </r>
  <r>
    <n v="236"/>
    <x v="204"/>
    <n v="0"/>
    <x v="9"/>
  </r>
  <r>
    <n v="241"/>
    <x v="205"/>
    <n v="0"/>
    <x v="9"/>
  </r>
  <r>
    <n v="242"/>
    <x v="206"/>
    <n v="0"/>
    <x v="9"/>
  </r>
  <r>
    <n v="243"/>
    <x v="207"/>
    <n v="60749"/>
    <x v="9"/>
  </r>
  <r>
    <n v="244"/>
    <x v="208"/>
    <n v="0"/>
    <x v="9"/>
  </r>
  <r>
    <n v="246"/>
    <x v="579"/>
    <n v="0"/>
    <x v="9"/>
  </r>
  <r>
    <n v="247"/>
    <x v="209"/>
    <n v="0"/>
    <x v="9"/>
  </r>
  <r>
    <n v="248"/>
    <x v="210"/>
    <n v="0"/>
    <x v="9"/>
  </r>
  <r>
    <n v="249"/>
    <x v="211"/>
    <n v="0"/>
    <x v="9"/>
  </r>
  <r>
    <n v="250"/>
    <x v="212"/>
    <n v="0"/>
    <x v="9"/>
  </r>
  <r>
    <n v="251"/>
    <x v="213"/>
    <n v="0"/>
    <x v="9"/>
  </r>
  <r>
    <n v="252"/>
    <x v="214"/>
    <n v="33"/>
    <x v="9"/>
  </r>
  <r>
    <n v="253"/>
    <x v="215"/>
    <n v="0"/>
    <x v="9"/>
  </r>
  <r>
    <n v="254"/>
    <x v="216"/>
    <n v="0"/>
    <x v="9"/>
  </r>
  <r>
    <n v="256"/>
    <x v="217"/>
    <n v="0"/>
    <x v="9"/>
  </r>
  <r>
    <n v="257"/>
    <x v="218"/>
    <n v="54"/>
    <x v="9"/>
  </r>
  <r>
    <n v="258"/>
    <x v="219"/>
    <n v="0"/>
    <x v="9"/>
  </r>
  <r>
    <n v="265"/>
    <x v="220"/>
    <n v="0"/>
    <x v="9"/>
  </r>
  <r>
    <n v="276"/>
    <x v="221"/>
    <n v="0"/>
    <x v="9"/>
  </r>
  <r>
    <n v="290"/>
    <x v="222"/>
    <n v="0"/>
    <x v="9"/>
  </r>
  <r>
    <n v="509"/>
    <x v="223"/>
    <n v="0"/>
    <x v="9"/>
  </r>
  <r>
    <n v="260"/>
    <x v="224"/>
    <n v="0"/>
    <x v="9"/>
  </r>
  <r>
    <n v="262"/>
    <x v="225"/>
    <n v="0"/>
    <x v="9"/>
  </r>
  <r>
    <n v="263"/>
    <x v="226"/>
    <n v="0"/>
    <x v="9"/>
  </r>
  <r>
    <n v="264"/>
    <x v="227"/>
    <n v="0"/>
    <x v="9"/>
  </r>
  <r>
    <n v="266"/>
    <x v="228"/>
    <n v="0"/>
    <x v="9"/>
  </r>
  <r>
    <n v="284"/>
    <x v="229"/>
    <n v="0"/>
    <x v="9"/>
  </r>
  <r>
    <n v="303"/>
    <x v="230"/>
    <n v="0"/>
    <x v="9"/>
  </r>
  <r>
    <n v="572"/>
    <x v="231"/>
    <n v="0"/>
    <x v="9"/>
  </r>
  <r>
    <n v="573"/>
    <x v="570"/>
    <n v="0"/>
    <x v="9"/>
  </r>
  <r>
    <n v="207"/>
    <x v="580"/>
    <n v="0"/>
    <x v="9"/>
  </r>
  <r>
    <n v="208"/>
    <x v="232"/>
    <n v="1342657"/>
    <x v="9"/>
  </r>
  <r>
    <n v="209"/>
    <x v="233"/>
    <n v="709966"/>
    <x v="9"/>
  </r>
  <r>
    <n v="210"/>
    <x v="234"/>
    <n v="0"/>
    <x v="9"/>
  </r>
  <r>
    <n v="211"/>
    <x v="235"/>
    <n v="0"/>
    <x v="9"/>
  </r>
  <r>
    <n v="212"/>
    <x v="236"/>
    <n v="0"/>
    <x v="9"/>
  </r>
  <r>
    <n v="213"/>
    <x v="237"/>
    <n v="0"/>
    <x v="9"/>
  </r>
  <r>
    <n v="214"/>
    <x v="238"/>
    <n v="0"/>
    <x v="9"/>
  </r>
  <r>
    <n v="217"/>
    <x v="239"/>
    <n v="0"/>
    <x v="9"/>
  </r>
  <r>
    <n v="293"/>
    <x v="240"/>
    <n v="93987"/>
    <x v="9"/>
  </r>
  <r>
    <n v="294"/>
    <x v="241"/>
    <n v="100905"/>
    <x v="9"/>
  </r>
  <r>
    <n v="300"/>
    <x v="242"/>
    <n v="0"/>
    <x v="9"/>
  </r>
  <r>
    <n v="301"/>
    <x v="243"/>
    <n v="0"/>
    <x v="9"/>
  </r>
  <r>
    <n v="309"/>
    <x v="244"/>
    <n v="0"/>
    <x v="9"/>
  </r>
  <r>
    <n v="311"/>
    <x v="245"/>
    <n v="75943"/>
    <x v="9"/>
  </r>
  <r>
    <n v="313"/>
    <x v="246"/>
    <n v="0"/>
    <x v="9"/>
  </r>
  <r>
    <n v="396"/>
    <x v="247"/>
    <n v="0"/>
    <x v="9"/>
  </r>
  <r>
    <n v="93"/>
    <x v="248"/>
    <n v="0"/>
    <x v="9"/>
  </r>
  <r>
    <n v="192"/>
    <x v="249"/>
    <n v="0"/>
    <x v="9"/>
  </r>
  <r>
    <n v="193"/>
    <x v="250"/>
    <n v="0"/>
    <x v="9"/>
  </r>
  <r>
    <n v="194"/>
    <x v="251"/>
    <n v="0"/>
    <x v="9"/>
  </r>
  <r>
    <n v="196"/>
    <x v="252"/>
    <n v="0"/>
    <x v="9"/>
  </r>
  <r>
    <n v="197"/>
    <x v="253"/>
    <n v="944485"/>
    <x v="9"/>
  </r>
  <r>
    <n v="198"/>
    <x v="254"/>
    <n v="0"/>
    <x v="9"/>
  </r>
  <r>
    <n v="222"/>
    <x v="255"/>
    <n v="244974"/>
    <x v="9"/>
  </r>
  <r>
    <n v="223"/>
    <x v="256"/>
    <n v="0"/>
    <x v="9"/>
  </r>
  <r>
    <n v="259"/>
    <x v="581"/>
    <n v="0"/>
    <x v="9"/>
  </r>
  <r>
    <n v="261"/>
    <x v="257"/>
    <n v="0"/>
    <x v="9"/>
  </r>
  <r>
    <n v="267"/>
    <x v="258"/>
    <n v="0"/>
    <x v="9"/>
  </r>
  <r>
    <n v="271"/>
    <x v="259"/>
    <n v="0"/>
    <x v="9"/>
  </r>
  <r>
    <n v="272"/>
    <x v="260"/>
    <n v="0"/>
    <x v="9"/>
  </r>
  <r>
    <n v="279"/>
    <x v="261"/>
    <n v="194428"/>
    <x v="9"/>
  </r>
  <r>
    <n v="281"/>
    <x v="262"/>
    <n v="0"/>
    <x v="9"/>
  </r>
  <r>
    <n v="291"/>
    <x v="263"/>
    <n v="0"/>
    <x v="9"/>
  </r>
  <r>
    <n v="292"/>
    <x v="264"/>
    <n v="0"/>
    <x v="9"/>
  </r>
  <r>
    <n v="295"/>
    <x v="265"/>
    <n v="29358"/>
    <x v="9"/>
  </r>
  <r>
    <n v="296"/>
    <x v="266"/>
    <n v="0"/>
    <x v="9"/>
  </r>
  <r>
    <n v="298"/>
    <x v="267"/>
    <n v="0"/>
    <x v="9"/>
  </r>
  <r>
    <n v="305"/>
    <x v="268"/>
    <n v="0"/>
    <x v="9"/>
  </r>
  <r>
    <n v="306"/>
    <x v="269"/>
    <n v="0"/>
    <x v="9"/>
  </r>
  <r>
    <n v="307"/>
    <x v="270"/>
    <n v="0"/>
    <x v="9"/>
  </r>
  <r>
    <n v="308"/>
    <x v="271"/>
    <n v="0"/>
    <x v="9"/>
  </r>
  <r>
    <n v="312"/>
    <x v="272"/>
    <n v="24236"/>
    <x v="9"/>
  </r>
  <r>
    <n v="314"/>
    <x v="273"/>
    <n v="0"/>
    <x v="9"/>
  </r>
  <r>
    <n v="315"/>
    <x v="274"/>
    <n v="0"/>
    <x v="9"/>
  </r>
  <r>
    <n v="316"/>
    <x v="275"/>
    <n v="0"/>
    <x v="9"/>
  </r>
  <r>
    <n v="317"/>
    <x v="276"/>
    <n v="0"/>
    <x v="9"/>
  </r>
  <r>
    <n v="318"/>
    <x v="277"/>
    <n v="0"/>
    <x v="9"/>
  </r>
  <r>
    <n v="321"/>
    <x v="278"/>
    <n v="211377"/>
    <x v="9"/>
  </r>
  <r>
    <n v="322"/>
    <x v="279"/>
    <n v="5616"/>
    <x v="9"/>
  </r>
  <r>
    <n v="323"/>
    <x v="280"/>
    <n v="39380"/>
    <x v="9"/>
  </r>
  <r>
    <n v="324"/>
    <x v="281"/>
    <n v="506241"/>
    <x v="9"/>
  </r>
  <r>
    <n v="325"/>
    <x v="282"/>
    <n v="356218"/>
    <x v="9"/>
  </r>
  <r>
    <n v="326"/>
    <x v="283"/>
    <n v="1104146"/>
    <x v="9"/>
  </r>
  <r>
    <n v="327"/>
    <x v="284"/>
    <n v="549101"/>
    <x v="9"/>
  </r>
  <r>
    <n v="328"/>
    <x v="285"/>
    <n v="80484"/>
    <x v="9"/>
  </r>
  <r>
    <n v="329"/>
    <x v="286"/>
    <n v="30704"/>
    <x v="9"/>
  </r>
  <r>
    <n v="330"/>
    <x v="287"/>
    <n v="49167"/>
    <x v="9"/>
  </r>
  <r>
    <n v="331"/>
    <x v="288"/>
    <n v="20795"/>
    <x v="9"/>
  </r>
  <r>
    <n v="332"/>
    <x v="289"/>
    <n v="151491"/>
    <x v="9"/>
  </r>
  <r>
    <n v="333"/>
    <x v="290"/>
    <n v="0"/>
    <x v="9"/>
  </r>
  <r>
    <n v="334"/>
    <x v="291"/>
    <n v="0"/>
    <x v="9"/>
  </r>
  <r>
    <n v="335"/>
    <x v="292"/>
    <n v="1733565"/>
    <x v="9"/>
  </r>
  <r>
    <n v="336"/>
    <x v="293"/>
    <n v="0"/>
    <x v="9"/>
  </r>
  <r>
    <n v="338"/>
    <x v="294"/>
    <n v="0"/>
    <x v="9"/>
  </r>
  <r>
    <n v="342"/>
    <x v="295"/>
    <n v="0"/>
    <x v="9"/>
  </r>
  <r>
    <n v="343"/>
    <x v="296"/>
    <n v="312127"/>
    <x v="9"/>
  </r>
  <r>
    <n v="344"/>
    <x v="297"/>
    <n v="0"/>
    <x v="9"/>
  </r>
  <r>
    <n v="346"/>
    <x v="298"/>
    <n v="1342514"/>
    <x v="9"/>
  </r>
  <r>
    <n v="347"/>
    <x v="299"/>
    <n v="44632"/>
    <x v="9"/>
  </r>
  <r>
    <n v="348"/>
    <x v="300"/>
    <n v="64672"/>
    <x v="9"/>
  </r>
  <r>
    <n v="349"/>
    <x v="301"/>
    <n v="2050378"/>
    <x v="9"/>
  </r>
  <r>
    <n v="350"/>
    <x v="302"/>
    <n v="518363"/>
    <x v="9"/>
  </r>
  <r>
    <n v="351"/>
    <x v="303"/>
    <n v="1725530"/>
    <x v="9"/>
  </r>
  <r>
    <n v="352"/>
    <x v="304"/>
    <n v="5048039"/>
    <x v="9"/>
  </r>
  <r>
    <n v="353"/>
    <x v="305"/>
    <n v="0"/>
    <x v="9"/>
  </r>
  <r>
    <n v="452"/>
    <x v="306"/>
    <n v="0"/>
    <x v="9"/>
  </r>
  <r>
    <n v="453"/>
    <x v="307"/>
    <n v="0"/>
    <x v="9"/>
  </r>
  <r>
    <n v="502"/>
    <x v="308"/>
    <n v="0"/>
    <x v="9"/>
  </r>
  <r>
    <n v="503"/>
    <x v="309"/>
    <n v="0"/>
    <x v="9"/>
  </r>
  <r>
    <n v="505"/>
    <x v="310"/>
    <n v="0"/>
    <x v="9"/>
  </r>
  <r>
    <n v="506"/>
    <x v="311"/>
    <n v="0"/>
    <x v="9"/>
  </r>
  <r>
    <n v="507"/>
    <x v="312"/>
    <n v="0"/>
    <x v="9"/>
  </r>
  <r>
    <n v="508"/>
    <x v="313"/>
    <n v="0"/>
    <x v="9"/>
  </r>
  <r>
    <n v="510"/>
    <x v="314"/>
    <n v="0"/>
    <x v="9"/>
  </r>
  <r>
    <n v="511"/>
    <x v="315"/>
    <n v="0"/>
    <x v="9"/>
  </r>
  <r>
    <n v="512"/>
    <x v="316"/>
    <n v="0"/>
    <x v="9"/>
  </r>
  <r>
    <n v="513"/>
    <x v="317"/>
    <n v="0"/>
    <x v="9"/>
  </r>
  <r>
    <n v="514"/>
    <x v="318"/>
    <n v="0"/>
    <x v="9"/>
  </r>
  <r>
    <n v="515"/>
    <x v="319"/>
    <n v="0"/>
    <x v="9"/>
  </r>
  <r>
    <n v="516"/>
    <x v="320"/>
    <n v="637536"/>
    <x v="9"/>
  </r>
  <r>
    <n v="517"/>
    <x v="321"/>
    <n v="0"/>
    <x v="9"/>
  </r>
  <r>
    <n v="585"/>
    <x v="322"/>
    <n v="0"/>
    <x v="9"/>
  </r>
  <r>
    <n v="386"/>
    <x v="323"/>
    <n v="0"/>
    <x v="9"/>
  </r>
  <r>
    <n v="387"/>
    <x v="324"/>
    <n v="0"/>
    <x v="9"/>
  </r>
  <r>
    <n v="577"/>
    <x v="325"/>
    <n v="0"/>
    <x v="9"/>
  </r>
  <r>
    <n v="390"/>
    <x v="326"/>
    <n v="1989"/>
    <x v="9"/>
  </r>
  <r>
    <n v="391"/>
    <x v="327"/>
    <n v="0"/>
    <x v="9"/>
  </r>
  <r>
    <n v="392"/>
    <x v="328"/>
    <n v="0"/>
    <x v="9"/>
  </r>
  <r>
    <n v="319"/>
    <x v="329"/>
    <n v="0"/>
    <x v="9"/>
  </r>
  <r>
    <n v="320"/>
    <x v="330"/>
    <n v="0"/>
    <x v="9"/>
  </r>
  <r>
    <n v="337"/>
    <x v="331"/>
    <n v="363402"/>
    <x v="9"/>
  </r>
  <r>
    <n v="339"/>
    <x v="332"/>
    <n v="11856"/>
    <x v="9"/>
  </r>
  <r>
    <n v="340"/>
    <x v="333"/>
    <n v="0"/>
    <x v="9"/>
  </r>
  <r>
    <n v="341"/>
    <x v="334"/>
    <n v="0"/>
    <x v="9"/>
  </r>
  <r>
    <n v="345"/>
    <x v="335"/>
    <n v="0"/>
    <x v="9"/>
  </r>
  <r>
    <n v="355"/>
    <x v="336"/>
    <n v="10714"/>
    <x v="9"/>
  </r>
  <r>
    <n v="356"/>
    <x v="337"/>
    <n v="0"/>
    <x v="9"/>
  </r>
  <r>
    <n v="357"/>
    <x v="338"/>
    <n v="0"/>
    <x v="9"/>
  </r>
  <r>
    <n v="367"/>
    <x v="339"/>
    <n v="10719"/>
    <x v="9"/>
  </r>
  <r>
    <n v="368"/>
    <x v="340"/>
    <n v="0"/>
    <x v="9"/>
  </r>
  <r>
    <n v="528"/>
    <x v="341"/>
    <n v="0"/>
    <x v="9"/>
  </r>
  <r>
    <n v="529"/>
    <x v="342"/>
    <n v="1507"/>
    <x v="9"/>
  </r>
  <r>
    <n v="530"/>
    <x v="343"/>
    <n v="281"/>
    <x v="9"/>
  </r>
  <r>
    <n v="531"/>
    <x v="344"/>
    <n v="281"/>
    <x v="9"/>
  </r>
  <r>
    <n v="532"/>
    <x v="345"/>
    <n v="0"/>
    <x v="9"/>
  </r>
  <r>
    <n v="533"/>
    <x v="346"/>
    <n v="0"/>
    <x v="9"/>
  </r>
  <r>
    <n v="534"/>
    <x v="347"/>
    <n v="0"/>
    <x v="9"/>
  </r>
  <r>
    <n v="535"/>
    <x v="348"/>
    <n v="9422"/>
    <x v="9"/>
  </r>
  <r>
    <n v="536"/>
    <x v="349"/>
    <n v="0"/>
    <x v="9"/>
  </r>
  <r>
    <n v="537"/>
    <x v="350"/>
    <n v="0"/>
    <x v="9"/>
  </r>
  <r>
    <n v="538"/>
    <x v="351"/>
    <n v="8138"/>
    <x v="9"/>
  </r>
  <r>
    <n v="539"/>
    <x v="352"/>
    <n v="0"/>
    <x v="9"/>
  </r>
  <r>
    <n v="541"/>
    <x v="353"/>
    <n v="67708"/>
    <x v="9"/>
  </r>
  <r>
    <n v="542"/>
    <x v="354"/>
    <n v="5613"/>
    <x v="9"/>
  </r>
  <r>
    <n v="545"/>
    <x v="355"/>
    <n v="0"/>
    <x v="9"/>
  </r>
  <r>
    <n v="547"/>
    <x v="356"/>
    <n v="0"/>
    <x v="9"/>
  </r>
  <r>
    <n v="548"/>
    <x v="357"/>
    <n v="0"/>
    <x v="9"/>
  </r>
  <r>
    <n v="549"/>
    <x v="358"/>
    <n v="0"/>
    <x v="9"/>
  </r>
  <r>
    <n v="550"/>
    <x v="582"/>
    <n v="0"/>
    <x v="9"/>
  </r>
  <r>
    <n v="553"/>
    <x v="359"/>
    <n v="10306"/>
    <x v="9"/>
  </r>
  <r>
    <n v="554"/>
    <x v="360"/>
    <n v="0"/>
    <x v="9"/>
  </r>
  <r>
    <n v="556"/>
    <x v="361"/>
    <n v="0"/>
    <x v="9"/>
  </r>
  <r>
    <n v="557"/>
    <x v="362"/>
    <n v="0"/>
    <x v="9"/>
  </r>
  <r>
    <n v="558"/>
    <x v="363"/>
    <n v="0"/>
    <x v="9"/>
  </r>
  <r>
    <n v="500"/>
    <x v="364"/>
    <n v="330"/>
    <x v="9"/>
  </r>
  <r>
    <n v="501"/>
    <x v="365"/>
    <n v="0"/>
    <x v="9"/>
  </r>
  <r>
    <n v="404"/>
    <x v="366"/>
    <n v="0"/>
    <x v="9"/>
  </r>
  <r>
    <n v="407"/>
    <x v="367"/>
    <n v="0"/>
    <x v="9"/>
  </r>
  <r>
    <n v="411"/>
    <x v="368"/>
    <n v="0"/>
    <x v="9"/>
  </r>
  <r>
    <n v="412"/>
    <x v="369"/>
    <n v="0"/>
    <x v="9"/>
  </r>
  <r>
    <n v="418"/>
    <x v="370"/>
    <n v="0"/>
    <x v="9"/>
  </r>
  <r>
    <n v="443"/>
    <x v="371"/>
    <n v="0"/>
    <x v="9"/>
  </r>
  <r>
    <n v="444"/>
    <x v="372"/>
    <n v="0"/>
    <x v="9"/>
  </r>
  <r>
    <n v="413"/>
    <x v="373"/>
    <n v="0"/>
    <x v="9"/>
  </r>
  <r>
    <n v="491"/>
    <x v="374"/>
    <n v="0"/>
    <x v="9"/>
  </r>
  <r>
    <n v="492"/>
    <x v="375"/>
    <n v="59925"/>
    <x v="9"/>
  </r>
  <r>
    <n v="493"/>
    <x v="376"/>
    <n v="0"/>
    <x v="9"/>
  </r>
  <r>
    <n v="494"/>
    <x v="377"/>
    <n v="0"/>
    <x v="9"/>
  </r>
  <r>
    <n v="495"/>
    <x v="378"/>
    <n v="0"/>
    <x v="9"/>
  </r>
  <r>
    <n v="496"/>
    <x v="379"/>
    <n v="0"/>
    <x v="9"/>
  </r>
  <r>
    <n v="497"/>
    <x v="380"/>
    <n v="0"/>
    <x v="9"/>
  </r>
  <r>
    <n v="498"/>
    <x v="381"/>
    <n v="0"/>
    <x v="9"/>
  </r>
  <r>
    <n v="421"/>
    <x v="382"/>
    <n v="63635"/>
    <x v="9"/>
  </r>
  <r>
    <n v="423"/>
    <x v="383"/>
    <n v="0"/>
    <x v="9"/>
  </r>
  <r>
    <n v="428"/>
    <x v="384"/>
    <n v="0"/>
    <x v="9"/>
  </r>
  <r>
    <n v="518"/>
    <x v="385"/>
    <n v="0"/>
    <x v="9"/>
  </r>
  <r>
    <n v="519"/>
    <x v="386"/>
    <n v="0"/>
    <x v="9"/>
  </r>
  <r>
    <n v="393"/>
    <x v="387"/>
    <n v="0"/>
    <x v="9"/>
  </r>
  <r>
    <n v="395"/>
    <x v="388"/>
    <n v="0"/>
    <x v="9"/>
  </r>
  <r>
    <n v="397"/>
    <x v="389"/>
    <n v="0"/>
    <x v="9"/>
  </r>
  <r>
    <n v="398"/>
    <x v="390"/>
    <n v="0"/>
    <x v="9"/>
  </r>
  <r>
    <n v="399"/>
    <x v="391"/>
    <n v="0"/>
    <x v="9"/>
  </r>
  <r>
    <n v="400"/>
    <x v="392"/>
    <n v="0"/>
    <x v="9"/>
  </r>
  <r>
    <n v="401"/>
    <x v="393"/>
    <n v="0"/>
    <x v="9"/>
  </r>
  <r>
    <n v="402"/>
    <x v="394"/>
    <n v="0"/>
    <x v="9"/>
  </r>
  <r>
    <n v="403"/>
    <x v="395"/>
    <n v="0"/>
    <x v="9"/>
  </r>
  <r>
    <n v="406"/>
    <x v="396"/>
    <n v="0"/>
    <x v="9"/>
  </r>
  <r>
    <n v="416"/>
    <x v="397"/>
    <n v="0"/>
    <x v="9"/>
  </r>
  <r>
    <n v="419"/>
    <x v="398"/>
    <n v="0"/>
    <x v="9"/>
  </r>
  <r>
    <n v="420"/>
    <x v="399"/>
    <n v="0"/>
    <x v="9"/>
  </r>
  <r>
    <n v="425"/>
    <x v="400"/>
    <n v="0"/>
    <x v="9"/>
  </r>
  <r>
    <n v="427"/>
    <x v="401"/>
    <n v="0"/>
    <x v="9"/>
  </r>
  <r>
    <n v="429"/>
    <x v="402"/>
    <n v="0"/>
    <x v="9"/>
  </r>
  <r>
    <n v="430"/>
    <x v="403"/>
    <n v="0"/>
    <x v="9"/>
  </r>
  <r>
    <n v="433"/>
    <x v="404"/>
    <n v="0"/>
    <x v="9"/>
  </r>
  <r>
    <n v="434"/>
    <x v="405"/>
    <n v="0"/>
    <x v="9"/>
  </r>
  <r>
    <n v="435"/>
    <x v="406"/>
    <n v="0"/>
    <x v="9"/>
  </r>
  <r>
    <n v="439"/>
    <x v="407"/>
    <n v="0"/>
    <x v="9"/>
  </r>
  <r>
    <n v="441"/>
    <x v="408"/>
    <n v="0"/>
    <x v="9"/>
  </r>
  <r>
    <n v="442"/>
    <x v="409"/>
    <n v="0"/>
    <x v="9"/>
  </r>
  <r>
    <n v="447"/>
    <x v="410"/>
    <n v="0"/>
    <x v="9"/>
  </r>
  <r>
    <n v="448"/>
    <x v="411"/>
    <n v="0"/>
    <x v="9"/>
  </r>
  <r>
    <n v="449"/>
    <x v="412"/>
    <n v="0"/>
    <x v="9"/>
  </r>
  <r>
    <n v="451"/>
    <x v="413"/>
    <n v="0"/>
    <x v="9"/>
  </r>
  <r>
    <n v="454"/>
    <x v="414"/>
    <n v="0"/>
    <x v="9"/>
  </r>
  <r>
    <n v="456"/>
    <x v="415"/>
    <n v="0"/>
    <x v="9"/>
  </r>
  <r>
    <n v="457"/>
    <x v="416"/>
    <n v="0"/>
    <x v="9"/>
  </r>
  <r>
    <n v="458"/>
    <x v="417"/>
    <n v="0"/>
    <x v="9"/>
  </r>
  <r>
    <n v="459"/>
    <x v="418"/>
    <n v="0"/>
    <x v="9"/>
  </r>
  <r>
    <n v="461"/>
    <x v="419"/>
    <n v="0"/>
    <x v="9"/>
  </r>
  <r>
    <n v="462"/>
    <x v="420"/>
    <n v="0"/>
    <x v="9"/>
  </r>
  <r>
    <n v="463"/>
    <x v="421"/>
    <n v="0"/>
    <x v="9"/>
  </r>
  <r>
    <n v="464"/>
    <x v="422"/>
    <n v="0"/>
    <x v="9"/>
  </r>
  <r>
    <n v="465"/>
    <x v="423"/>
    <n v="0"/>
    <x v="9"/>
  </r>
  <r>
    <n v="466"/>
    <x v="424"/>
    <n v="0"/>
    <x v="9"/>
  </r>
  <r>
    <n v="467"/>
    <x v="425"/>
    <n v="0"/>
    <x v="9"/>
  </r>
  <r>
    <n v="468"/>
    <x v="426"/>
    <n v="0"/>
    <x v="9"/>
  </r>
  <r>
    <n v="469"/>
    <x v="427"/>
    <n v="0"/>
    <x v="9"/>
  </r>
  <r>
    <n v="470"/>
    <x v="428"/>
    <n v="0"/>
    <x v="9"/>
  </r>
  <r>
    <n v="471"/>
    <x v="429"/>
    <n v="0"/>
    <x v="9"/>
  </r>
  <r>
    <n v="472"/>
    <x v="430"/>
    <n v="0"/>
    <x v="9"/>
  </r>
  <r>
    <n v="473"/>
    <x v="431"/>
    <n v="0"/>
    <x v="9"/>
  </r>
  <r>
    <n v="474"/>
    <x v="432"/>
    <n v="0"/>
    <x v="9"/>
  </r>
  <r>
    <n v="475"/>
    <x v="433"/>
    <n v="0"/>
    <x v="9"/>
  </r>
  <r>
    <n v="476"/>
    <x v="434"/>
    <n v="0"/>
    <x v="9"/>
  </r>
  <r>
    <n v="477"/>
    <x v="435"/>
    <n v="0"/>
    <x v="9"/>
  </r>
  <r>
    <n v="478"/>
    <x v="436"/>
    <n v="0"/>
    <x v="9"/>
  </r>
  <r>
    <n v="479"/>
    <x v="437"/>
    <n v="0"/>
    <x v="9"/>
  </r>
  <r>
    <n v="480"/>
    <x v="438"/>
    <n v="0"/>
    <x v="9"/>
  </r>
  <r>
    <n v="481"/>
    <x v="439"/>
    <n v="0"/>
    <x v="9"/>
  </r>
  <r>
    <n v="482"/>
    <x v="440"/>
    <n v="0"/>
    <x v="9"/>
  </r>
  <r>
    <n v="483"/>
    <x v="441"/>
    <n v="0"/>
    <x v="9"/>
  </r>
  <r>
    <n v="484"/>
    <x v="442"/>
    <n v="0"/>
    <x v="9"/>
  </r>
  <r>
    <n v="485"/>
    <x v="443"/>
    <n v="0"/>
    <x v="9"/>
  </r>
  <r>
    <n v="486"/>
    <x v="444"/>
    <n v="0"/>
    <x v="9"/>
  </r>
  <r>
    <n v="487"/>
    <x v="445"/>
    <n v="0"/>
    <x v="9"/>
  </r>
  <r>
    <n v="488"/>
    <x v="446"/>
    <n v="0"/>
    <x v="9"/>
  </r>
  <r>
    <n v="489"/>
    <x v="447"/>
    <n v="0"/>
    <x v="9"/>
  </r>
  <r>
    <n v="490"/>
    <x v="448"/>
    <n v="0"/>
    <x v="9"/>
  </r>
  <r>
    <n v="437"/>
    <x v="449"/>
    <n v="176672"/>
    <x v="9"/>
  </r>
  <r>
    <n v="438"/>
    <x v="450"/>
    <n v="40096"/>
    <x v="9"/>
  </r>
  <r>
    <n v="455"/>
    <x v="451"/>
    <n v="0"/>
    <x v="9"/>
  </r>
  <r>
    <n v="460"/>
    <x v="452"/>
    <n v="0"/>
    <x v="9"/>
  </r>
  <r>
    <n v="414"/>
    <x v="453"/>
    <n v="0"/>
    <x v="9"/>
  </r>
  <r>
    <n v="415"/>
    <x v="454"/>
    <n v="0"/>
    <x v="9"/>
  </r>
  <r>
    <n v="424"/>
    <x v="455"/>
    <n v="0"/>
    <x v="9"/>
  </r>
  <r>
    <n v="426"/>
    <x v="456"/>
    <n v="0"/>
    <x v="9"/>
  </r>
  <r>
    <n v="431"/>
    <x v="457"/>
    <n v="0"/>
    <x v="9"/>
  </r>
  <r>
    <n v="432"/>
    <x v="458"/>
    <n v="0"/>
    <x v="9"/>
  </r>
  <r>
    <n v="436"/>
    <x v="459"/>
    <n v="0"/>
    <x v="9"/>
  </r>
  <r>
    <n v="440"/>
    <x v="460"/>
    <n v="0"/>
    <x v="9"/>
  </r>
  <r>
    <n v="394"/>
    <x v="461"/>
    <n v="0"/>
    <x v="9"/>
  </r>
  <r>
    <n v="216"/>
    <x v="462"/>
    <n v="0"/>
    <x v="9"/>
  </r>
  <r>
    <n v="218"/>
    <x v="463"/>
    <n v="0"/>
    <x v="9"/>
  </r>
  <r>
    <n v="219"/>
    <x v="464"/>
    <n v="0"/>
    <x v="9"/>
  </r>
  <r>
    <n v="220"/>
    <x v="583"/>
    <n v="0"/>
    <x v="9"/>
  </r>
  <r>
    <n v="224"/>
    <x v="465"/>
    <n v="0"/>
    <x v="9"/>
  </r>
  <r>
    <n v="225"/>
    <x v="466"/>
    <n v="0"/>
    <x v="9"/>
  </r>
  <r>
    <n v="226"/>
    <x v="467"/>
    <n v="0"/>
    <x v="9"/>
  </r>
  <r>
    <n v="227"/>
    <x v="468"/>
    <n v="0"/>
    <x v="9"/>
  </r>
  <r>
    <n v="228"/>
    <x v="469"/>
    <n v="0"/>
    <x v="9"/>
  </r>
  <r>
    <n v="229"/>
    <x v="470"/>
    <n v="0"/>
    <x v="9"/>
  </r>
  <r>
    <n v="230"/>
    <x v="471"/>
    <n v="0"/>
    <x v="9"/>
  </r>
  <r>
    <n v="231"/>
    <x v="472"/>
    <n v="0"/>
    <x v="9"/>
  </r>
  <r>
    <n v="233"/>
    <x v="473"/>
    <n v="0"/>
    <x v="9"/>
  </r>
  <r>
    <n v="234"/>
    <x v="474"/>
    <n v="0"/>
    <x v="9"/>
  </r>
  <r>
    <n v="235"/>
    <x v="475"/>
    <n v="0"/>
    <x v="9"/>
  </r>
  <r>
    <n v="238"/>
    <x v="476"/>
    <n v="0"/>
    <x v="9"/>
  </r>
  <r>
    <n v="245"/>
    <x v="477"/>
    <n v="0"/>
    <x v="9"/>
  </r>
  <r>
    <n v="408"/>
    <x v="478"/>
    <n v="0"/>
    <x v="9"/>
  </r>
  <r>
    <n v="409"/>
    <x v="479"/>
    <n v="0"/>
    <x v="9"/>
  </r>
  <r>
    <n v="410"/>
    <x v="480"/>
    <n v="0"/>
    <x v="9"/>
  </r>
  <r>
    <n v="417"/>
    <x v="481"/>
    <n v="0"/>
    <x v="9"/>
  </r>
  <r>
    <n v="422"/>
    <x v="482"/>
    <n v="0"/>
    <x v="9"/>
  </r>
  <r>
    <n v="522"/>
    <x v="483"/>
    <n v="68"/>
    <x v="9"/>
  </r>
  <r>
    <n v="524"/>
    <x v="484"/>
    <n v="0"/>
    <x v="9"/>
  </r>
  <r>
    <n v="358"/>
    <x v="485"/>
    <n v="0"/>
    <x v="9"/>
  </r>
  <r>
    <n v="360"/>
    <x v="486"/>
    <n v="0"/>
    <x v="9"/>
  </r>
  <r>
    <n v="364"/>
    <x v="487"/>
    <n v="2337"/>
    <x v="9"/>
  </r>
  <r>
    <n v="371"/>
    <x v="488"/>
    <n v="0"/>
    <x v="9"/>
  </r>
  <r>
    <n v="374"/>
    <x v="489"/>
    <n v="0"/>
    <x v="9"/>
  </r>
  <r>
    <n v="375"/>
    <x v="490"/>
    <n v="0"/>
    <x v="9"/>
  </r>
  <r>
    <n v="525"/>
    <x v="491"/>
    <n v="0"/>
    <x v="9"/>
  </r>
  <r>
    <n v="521"/>
    <x v="492"/>
    <n v="0"/>
    <x v="9"/>
  </r>
  <r>
    <n v="523"/>
    <x v="493"/>
    <n v="0"/>
    <x v="9"/>
  </r>
  <r>
    <n v="526"/>
    <x v="494"/>
    <n v="0"/>
    <x v="9"/>
  </r>
  <r>
    <n v="527"/>
    <x v="495"/>
    <n v="0"/>
    <x v="9"/>
  </r>
  <r>
    <n v="359"/>
    <x v="496"/>
    <n v="0"/>
    <x v="9"/>
  </r>
  <r>
    <n v="362"/>
    <x v="497"/>
    <n v="0"/>
    <x v="9"/>
  </r>
  <r>
    <n v="363"/>
    <x v="498"/>
    <n v="0"/>
    <x v="9"/>
  </r>
  <r>
    <n v="158"/>
    <x v="499"/>
    <n v="0"/>
    <x v="9"/>
  </r>
  <r>
    <n v="377"/>
    <x v="500"/>
    <n v="0"/>
    <x v="9"/>
  </r>
  <r>
    <n v="378"/>
    <x v="501"/>
    <n v="0"/>
    <x v="9"/>
  </r>
  <r>
    <n v="379"/>
    <x v="502"/>
    <n v="0"/>
    <x v="9"/>
  </r>
  <r>
    <n v="574"/>
    <x v="503"/>
    <n v="0"/>
    <x v="9"/>
  </r>
  <r>
    <n v="499"/>
    <x v="504"/>
    <n v="0"/>
    <x v="9"/>
  </r>
  <r>
    <n v="92"/>
    <x v="505"/>
    <n v="711"/>
    <x v="9"/>
  </r>
  <r>
    <n v="369"/>
    <x v="506"/>
    <n v="872"/>
    <x v="9"/>
  </r>
  <r>
    <n v="370"/>
    <x v="507"/>
    <n v="6867"/>
    <x v="9"/>
  </r>
  <r>
    <n v="372"/>
    <x v="508"/>
    <n v="532"/>
    <x v="9"/>
  </r>
  <r>
    <n v="373"/>
    <x v="509"/>
    <n v="0"/>
    <x v="9"/>
  </r>
  <r>
    <n v="389"/>
    <x v="510"/>
    <n v="71"/>
    <x v="9"/>
  </r>
  <r>
    <n v="405"/>
    <x v="511"/>
    <n v="0"/>
    <x v="9"/>
  </r>
  <r>
    <n v="388"/>
    <x v="512"/>
    <n v="0"/>
    <x v="9"/>
  </r>
  <r>
    <n v="384"/>
    <x v="513"/>
    <n v="143"/>
    <x v="9"/>
  </r>
  <r>
    <n v="18"/>
    <x v="514"/>
    <n v="0"/>
    <x v="9"/>
  </r>
  <r>
    <n v="365"/>
    <x v="515"/>
    <n v="1564"/>
    <x v="9"/>
  </r>
  <r>
    <n v="380"/>
    <x v="516"/>
    <n v="114"/>
    <x v="9"/>
  </r>
  <r>
    <n v="381"/>
    <x v="517"/>
    <n v="114"/>
    <x v="9"/>
  </r>
  <r>
    <n v="382"/>
    <x v="518"/>
    <n v="114"/>
    <x v="9"/>
  </r>
  <r>
    <n v="361"/>
    <x v="519"/>
    <n v="0"/>
    <x v="9"/>
  </r>
  <r>
    <n v="376"/>
    <x v="520"/>
    <n v="0"/>
    <x v="9"/>
  </r>
  <r>
    <n v="383"/>
    <x v="521"/>
    <n v="0"/>
    <x v="9"/>
  </r>
  <r>
    <n v="385"/>
    <x v="522"/>
    <n v="0"/>
    <x v="9"/>
  </r>
  <r>
    <n v="520"/>
    <x v="523"/>
    <n v="0"/>
    <x v="9"/>
  </r>
  <r>
    <n v="540"/>
    <x v="524"/>
    <n v="2584"/>
    <x v="9"/>
  </r>
  <r>
    <n v="543"/>
    <x v="525"/>
    <n v="8938"/>
    <x v="9"/>
  </r>
  <r>
    <n v="544"/>
    <x v="526"/>
    <n v="6069"/>
    <x v="9"/>
  </r>
  <r>
    <n v="546"/>
    <x v="527"/>
    <n v="1548"/>
    <x v="9"/>
  </r>
  <r>
    <n v="551"/>
    <x v="528"/>
    <n v="1460"/>
    <x v="9"/>
  </r>
  <r>
    <n v="552"/>
    <x v="529"/>
    <n v="911"/>
    <x v="9"/>
  </r>
  <r>
    <n v="555"/>
    <x v="530"/>
    <n v="16952"/>
    <x v="9"/>
  </r>
  <r>
    <n v="559"/>
    <x v="531"/>
    <n v="0"/>
    <x v="9"/>
  </r>
  <r>
    <n v="560"/>
    <x v="532"/>
    <n v="1921"/>
    <x v="9"/>
  </r>
  <r>
    <n v="561"/>
    <x v="533"/>
    <n v="21580"/>
    <x v="9"/>
  </r>
  <r>
    <n v="562"/>
    <x v="534"/>
    <n v="3444"/>
    <x v="9"/>
  </r>
  <r>
    <n v="563"/>
    <x v="535"/>
    <n v="0"/>
    <x v="9"/>
  </r>
  <r>
    <n v="564"/>
    <x v="536"/>
    <n v="6856"/>
    <x v="9"/>
  </r>
  <r>
    <n v="565"/>
    <x v="537"/>
    <n v="15851"/>
    <x v="9"/>
  </r>
  <r>
    <n v="566"/>
    <x v="538"/>
    <n v="0"/>
    <x v="9"/>
  </r>
  <r>
    <n v="568"/>
    <x v="539"/>
    <n v="0"/>
    <x v="9"/>
  </r>
  <r>
    <n v="274"/>
    <x v="540"/>
    <n v="0"/>
    <x v="9"/>
  </r>
  <r>
    <n v="275"/>
    <x v="541"/>
    <n v="0"/>
    <x v="9"/>
  </r>
  <r>
    <n v="278"/>
    <x v="542"/>
    <n v="0"/>
    <x v="9"/>
  </r>
  <r>
    <n v="282"/>
    <x v="543"/>
    <n v="0"/>
    <x v="9"/>
  </r>
  <r>
    <n v="285"/>
    <x v="544"/>
    <n v="0"/>
    <x v="9"/>
  </r>
  <r>
    <n v="286"/>
    <x v="545"/>
    <n v="0"/>
    <x v="9"/>
  </r>
  <r>
    <n v="302"/>
    <x v="546"/>
    <n v="0"/>
    <x v="9"/>
  </r>
  <r>
    <n v="304"/>
    <x v="547"/>
    <n v="0"/>
    <x v="9"/>
  </r>
  <r>
    <n v="567"/>
    <x v="548"/>
    <n v="0"/>
    <x v="9"/>
  </r>
  <r>
    <n v="569"/>
    <x v="549"/>
    <n v="0"/>
    <x v="9"/>
  </r>
  <r>
    <n v="570"/>
    <x v="550"/>
    <n v="11776"/>
    <x v="9"/>
  </r>
  <r>
    <n v="586"/>
    <x v="551"/>
    <n v="0"/>
    <x v="9"/>
  </r>
  <r>
    <n v="131"/>
    <x v="552"/>
    <n v="0"/>
    <x v="9"/>
  </r>
  <r>
    <n v="132"/>
    <x v="553"/>
    <n v="0"/>
    <x v="9"/>
  </r>
  <r>
    <n v="287"/>
    <x v="554"/>
    <n v="0"/>
    <x v="9"/>
  </r>
  <r>
    <n v="288"/>
    <x v="555"/>
    <n v="0"/>
    <x v="9"/>
  </r>
  <r>
    <n v="289"/>
    <x v="556"/>
    <n v="0"/>
    <x v="9"/>
  </r>
  <r>
    <n v="310"/>
    <x v="584"/>
    <n v="0"/>
    <x v="9"/>
  </r>
  <r>
    <n v="571"/>
    <x v="569"/>
    <n v="0"/>
    <x v="9"/>
  </r>
  <r>
    <n v="579"/>
    <x v="557"/>
    <n v="0"/>
    <x v="9"/>
  </r>
  <r>
    <n v="580"/>
    <x v="558"/>
    <n v="0"/>
    <x v="9"/>
  </r>
  <r>
    <n v="581"/>
    <x v="559"/>
    <n v="0"/>
    <x v="9"/>
  </r>
  <r>
    <n v="582"/>
    <x v="560"/>
    <n v="0"/>
    <x v="9"/>
  </r>
  <r>
    <n v="583"/>
    <x v="561"/>
    <n v="0"/>
    <x v="9"/>
  </r>
  <r>
    <n v="584"/>
    <x v="562"/>
    <n v="0"/>
    <x v="9"/>
  </r>
  <r>
    <n v="71"/>
    <x v="563"/>
    <n v="0"/>
    <x v="9"/>
  </r>
  <r>
    <n v="596"/>
    <x v="564"/>
    <n v="77782"/>
    <x v="9"/>
  </r>
  <r>
    <n v="12"/>
    <x v="0"/>
    <n v="38797"/>
    <x v="10"/>
  </r>
  <r>
    <n v="14"/>
    <x v="1"/>
    <n v="12943"/>
    <x v="10"/>
  </r>
  <r>
    <n v="15"/>
    <x v="7"/>
    <n v="91"/>
    <x v="10"/>
  </r>
  <r>
    <n v="21"/>
    <x v="8"/>
    <n v="9099"/>
    <x v="10"/>
  </r>
  <r>
    <n v="23"/>
    <x v="10"/>
    <n v="350791"/>
    <x v="10"/>
  </r>
  <r>
    <n v="24"/>
    <x v="11"/>
    <n v="820"/>
    <x v="10"/>
  </r>
  <r>
    <n v="26"/>
    <x v="13"/>
    <n v="8790"/>
    <x v="10"/>
  </r>
  <r>
    <n v="29"/>
    <x v="16"/>
    <n v="2751"/>
    <x v="10"/>
  </r>
  <r>
    <n v="32"/>
    <x v="19"/>
    <n v="1279"/>
    <x v="10"/>
  </r>
  <r>
    <n v="77"/>
    <x v="23"/>
    <n v="853"/>
    <x v="10"/>
  </r>
  <r>
    <n v="38"/>
    <x v="24"/>
    <n v="72488"/>
    <x v="10"/>
  </r>
  <r>
    <n v="47"/>
    <x v="37"/>
    <n v="6320"/>
    <x v="10"/>
  </r>
  <r>
    <n v="54"/>
    <x v="40"/>
    <n v="6316"/>
    <x v="10"/>
  </r>
  <r>
    <n v="366"/>
    <x v="43"/>
    <n v="15392"/>
    <x v="10"/>
  </r>
  <r>
    <n v="86"/>
    <x v="45"/>
    <n v="49383"/>
    <x v="10"/>
  </r>
  <r>
    <n v="76"/>
    <x v="54"/>
    <n v="5382"/>
    <x v="10"/>
  </r>
  <r>
    <n v="78"/>
    <x v="55"/>
    <n v="12844"/>
    <x v="10"/>
  </r>
  <r>
    <n v="84"/>
    <x v="58"/>
    <n v="28125"/>
    <x v="10"/>
  </r>
  <r>
    <n v="90"/>
    <x v="62"/>
    <n v="1534"/>
    <x v="10"/>
  </r>
  <r>
    <n v="120"/>
    <x v="65"/>
    <n v="10581"/>
    <x v="10"/>
  </r>
  <r>
    <n v="121"/>
    <x v="66"/>
    <n v="83586"/>
    <x v="10"/>
  </r>
  <r>
    <n v="100"/>
    <x v="69"/>
    <n v="89998"/>
    <x v="10"/>
  </r>
  <r>
    <n v="107"/>
    <x v="76"/>
    <n v="464710"/>
    <x v="10"/>
  </r>
  <r>
    <n v="111"/>
    <x v="78"/>
    <n v="5122"/>
    <x v="10"/>
  </r>
  <r>
    <n v="113"/>
    <x v="82"/>
    <n v="11836"/>
    <x v="10"/>
  </r>
  <r>
    <n v="114"/>
    <x v="83"/>
    <n v="7259"/>
    <x v="10"/>
  </r>
  <r>
    <n v="575"/>
    <x v="85"/>
    <n v="5758"/>
    <x v="10"/>
  </r>
  <r>
    <n v="123"/>
    <x v="86"/>
    <n v="64933"/>
    <x v="10"/>
  </r>
  <r>
    <n v="96"/>
    <x v="101"/>
    <n v="813"/>
    <x v="10"/>
  </r>
  <r>
    <n v="97"/>
    <x v="102"/>
    <n v="813"/>
    <x v="10"/>
  </r>
  <r>
    <n v="42"/>
    <x v="155"/>
    <n v="17788"/>
    <x v="10"/>
  </r>
  <r>
    <n v="174"/>
    <x v="157"/>
    <n v="483998"/>
    <x v="10"/>
  </r>
  <r>
    <n v="177"/>
    <x v="159"/>
    <n v="1923"/>
    <x v="10"/>
  </r>
  <r>
    <n v="185"/>
    <x v="160"/>
    <n v="12308"/>
    <x v="10"/>
  </r>
  <r>
    <n v="445"/>
    <x v="161"/>
    <n v="11124"/>
    <x v="10"/>
  </r>
  <r>
    <n v="257"/>
    <x v="218"/>
    <n v="7743"/>
    <x v="10"/>
  </r>
  <r>
    <n v="260"/>
    <x v="224"/>
    <n v="1507"/>
    <x v="10"/>
  </r>
  <r>
    <n v="264"/>
    <x v="227"/>
    <n v="1600"/>
    <x v="10"/>
  </r>
  <r>
    <n v="266"/>
    <x v="228"/>
    <n v="225"/>
    <x v="10"/>
  </r>
  <r>
    <n v="284"/>
    <x v="229"/>
    <n v="1403"/>
    <x v="10"/>
  </r>
  <r>
    <n v="281"/>
    <x v="262"/>
    <n v="1215"/>
    <x v="10"/>
  </r>
  <r>
    <n v="390"/>
    <x v="326"/>
    <n v="286146"/>
    <x v="10"/>
  </r>
  <r>
    <n v="337"/>
    <x v="331"/>
    <n v="4735"/>
    <x v="10"/>
  </r>
  <r>
    <n v="500"/>
    <x v="364"/>
    <n v="47417"/>
    <x v="10"/>
  </r>
  <r>
    <n v="522"/>
    <x v="483"/>
    <n v="9850"/>
    <x v="10"/>
  </r>
  <r>
    <n v="364"/>
    <x v="487"/>
    <n v="8910"/>
    <x v="10"/>
  </r>
  <r>
    <n v="92"/>
    <x v="505"/>
    <n v="2710"/>
    <x v="10"/>
  </r>
  <r>
    <n v="369"/>
    <x v="506"/>
    <n v="3324"/>
    <x v="10"/>
  </r>
  <r>
    <n v="370"/>
    <x v="507"/>
    <n v="26177"/>
    <x v="10"/>
  </r>
  <r>
    <n v="372"/>
    <x v="508"/>
    <n v="2027"/>
    <x v="10"/>
  </r>
  <r>
    <n v="389"/>
    <x v="510"/>
    <n v="10149"/>
    <x v="10"/>
  </r>
  <r>
    <n v="384"/>
    <x v="513"/>
    <n v="20540"/>
    <x v="10"/>
  </r>
  <r>
    <n v="365"/>
    <x v="515"/>
    <n v="5962"/>
    <x v="10"/>
  </r>
  <r>
    <n v="380"/>
    <x v="516"/>
    <n v="435"/>
    <x v="10"/>
  </r>
  <r>
    <n v="381"/>
    <x v="517"/>
    <n v="435"/>
    <x v="10"/>
  </r>
  <r>
    <n v="382"/>
    <x v="518"/>
    <n v="435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G2:S589" firstHeaderRow="1" firstDataRow="2" firstDataCol="1"/>
  <pivotFields count="4">
    <pivotField numFmtId="41" showAll="0"/>
    <pivotField axis="axisRow" showAll="0">
      <items count="586">
        <item x="0"/>
        <item x="9"/>
        <item x="1"/>
        <item x="7"/>
        <item x="2"/>
        <item x="47"/>
        <item x="514"/>
        <item x="68"/>
        <item x="48"/>
        <item x="8"/>
        <item x="4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71"/>
        <item x="572"/>
        <item x="22"/>
        <item x="24"/>
        <item x="568"/>
        <item x="573"/>
        <item x="574"/>
        <item x="155"/>
        <item x="25"/>
        <item x="26"/>
        <item x="27"/>
        <item x="565"/>
        <item x="37"/>
        <item x="28"/>
        <item x="38"/>
        <item x="29"/>
        <item x="39"/>
        <item x="30"/>
        <item x="31"/>
        <item x="40"/>
        <item x="32"/>
        <item x="41"/>
        <item x="42"/>
        <item x="33"/>
        <item x="34"/>
        <item x="35"/>
        <item x="36"/>
        <item x="44"/>
        <item x="51"/>
        <item x="50"/>
        <item x="567"/>
        <item x="63"/>
        <item x="94"/>
        <item x="95"/>
        <item x="87"/>
        <item x="96"/>
        <item x="563"/>
        <item x="566"/>
        <item x="3"/>
        <item x="52"/>
        <item x="53"/>
        <item x="54"/>
        <item x="23"/>
        <item x="55"/>
        <item x="140"/>
        <item x="56"/>
        <item x="61"/>
        <item x="575"/>
        <item x="60"/>
        <item x="58"/>
        <item x="59"/>
        <item x="45"/>
        <item x="97"/>
        <item x="57"/>
        <item x="577"/>
        <item x="62"/>
        <item x="99"/>
        <item x="505"/>
        <item x="248"/>
        <item x="98"/>
        <item x="100"/>
        <item x="101"/>
        <item x="102"/>
        <item x="103"/>
        <item x="46"/>
        <item x="69"/>
        <item x="70"/>
        <item x="71"/>
        <item x="72"/>
        <item x="73"/>
        <item x="74"/>
        <item x="75"/>
        <item x="76"/>
        <item x="105"/>
        <item x="175"/>
        <item x="80"/>
        <item x="78"/>
        <item x="81"/>
        <item x="82"/>
        <item x="83"/>
        <item x="84"/>
        <item x="104"/>
        <item x="79"/>
        <item x="576"/>
        <item x="64"/>
        <item x="65"/>
        <item x="66"/>
        <item x="67"/>
        <item x="86"/>
        <item x="187"/>
        <item x="172"/>
        <item x="107"/>
        <item x="108"/>
        <item x="109"/>
        <item x="110"/>
        <item x="111"/>
        <item x="552"/>
        <item x="553"/>
        <item x="176"/>
        <item x="112"/>
        <item x="113"/>
        <item x="114"/>
        <item x="115"/>
        <item x="116"/>
        <item x="117"/>
        <item x="118"/>
        <item x="119"/>
        <item x="88"/>
        <item x="89"/>
        <item x="90"/>
        <item x="91"/>
        <item x="92"/>
        <item x="93"/>
        <item x="173"/>
        <item x="174"/>
        <item x="120"/>
        <item x="121"/>
        <item x="122"/>
        <item x="123"/>
        <item x="124"/>
        <item x="139"/>
        <item x="125"/>
        <item x="126"/>
        <item x="499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77"/>
        <item x="156"/>
        <item x="157"/>
        <item x="158"/>
        <item x="165"/>
        <item x="159"/>
        <item x="142"/>
        <item x="143"/>
        <item x="144"/>
        <item x="578"/>
        <item x="145"/>
        <item x="146"/>
        <item x="166"/>
        <item x="160"/>
        <item x="167"/>
        <item x="171"/>
        <item x="168"/>
        <item x="169"/>
        <item x="199"/>
        <item x="188"/>
        <item x="249"/>
        <item x="250"/>
        <item x="251"/>
        <item x="189"/>
        <item x="252"/>
        <item x="253"/>
        <item x="254"/>
        <item x="177"/>
        <item x="190"/>
        <item x="200"/>
        <item x="201"/>
        <item x="178"/>
        <item x="194"/>
        <item x="191"/>
        <item x="195"/>
        <item x="580"/>
        <item x="232"/>
        <item x="233"/>
        <item x="234"/>
        <item x="235"/>
        <item x="236"/>
        <item x="237"/>
        <item x="238"/>
        <item x="202"/>
        <item x="462"/>
        <item x="239"/>
        <item x="463"/>
        <item x="464"/>
        <item x="583"/>
        <item x="196"/>
        <item x="255"/>
        <item x="256"/>
        <item x="465"/>
        <item x="466"/>
        <item x="467"/>
        <item x="468"/>
        <item x="469"/>
        <item x="470"/>
        <item x="471"/>
        <item x="472"/>
        <item x="203"/>
        <item x="473"/>
        <item x="474"/>
        <item x="475"/>
        <item x="204"/>
        <item x="179"/>
        <item x="476"/>
        <item x="180"/>
        <item x="181"/>
        <item x="205"/>
        <item x="206"/>
        <item x="207"/>
        <item x="208"/>
        <item x="477"/>
        <item x="579"/>
        <item x="209"/>
        <item x="210"/>
        <item x="211"/>
        <item x="212"/>
        <item x="213"/>
        <item x="214"/>
        <item x="215"/>
        <item x="216"/>
        <item x="170"/>
        <item x="217"/>
        <item x="218"/>
        <item x="219"/>
        <item x="581"/>
        <item x="224"/>
        <item x="257"/>
        <item x="225"/>
        <item x="226"/>
        <item x="227"/>
        <item x="220"/>
        <item x="228"/>
        <item x="258"/>
        <item x="197"/>
        <item x="182"/>
        <item x="198"/>
        <item x="259"/>
        <item x="260"/>
        <item x="192"/>
        <item x="540"/>
        <item x="541"/>
        <item x="221"/>
        <item x="193"/>
        <item x="542"/>
        <item x="261"/>
        <item x="183"/>
        <item x="262"/>
        <item x="543"/>
        <item x="184"/>
        <item x="229"/>
        <item x="544"/>
        <item x="545"/>
        <item x="554"/>
        <item x="555"/>
        <item x="556"/>
        <item x="222"/>
        <item x="263"/>
        <item x="264"/>
        <item x="240"/>
        <item x="241"/>
        <item x="265"/>
        <item x="266"/>
        <item x="185"/>
        <item x="267"/>
        <item x="186"/>
        <item x="242"/>
        <item x="243"/>
        <item x="546"/>
        <item x="230"/>
        <item x="547"/>
        <item x="268"/>
        <item x="269"/>
        <item x="270"/>
        <item x="271"/>
        <item x="244"/>
        <item x="584"/>
        <item x="245"/>
        <item x="272"/>
        <item x="246"/>
        <item x="273"/>
        <item x="274"/>
        <item x="275"/>
        <item x="276"/>
        <item x="277"/>
        <item x="329"/>
        <item x="330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331"/>
        <item x="294"/>
        <item x="332"/>
        <item x="333"/>
        <item x="334"/>
        <item x="295"/>
        <item x="296"/>
        <item x="297"/>
        <item x="335"/>
        <item x="298"/>
        <item x="299"/>
        <item x="300"/>
        <item x="301"/>
        <item x="302"/>
        <item x="303"/>
        <item x="304"/>
        <item x="305"/>
        <item x="106"/>
        <item x="336"/>
        <item x="337"/>
        <item x="338"/>
        <item x="485"/>
        <item x="496"/>
        <item x="486"/>
        <item x="519"/>
        <item x="497"/>
        <item x="498"/>
        <item x="487"/>
        <item x="515"/>
        <item x="43"/>
        <item x="339"/>
        <item x="340"/>
        <item x="506"/>
        <item x="507"/>
        <item x="488"/>
        <item x="508"/>
        <item x="509"/>
        <item x="489"/>
        <item x="490"/>
        <item x="520"/>
        <item x="500"/>
        <item x="501"/>
        <item x="502"/>
        <item x="516"/>
        <item x="517"/>
        <item x="518"/>
        <item x="521"/>
        <item x="513"/>
        <item x="522"/>
        <item x="323"/>
        <item x="324"/>
        <item x="512"/>
        <item x="510"/>
        <item x="326"/>
        <item x="327"/>
        <item x="328"/>
        <item x="387"/>
        <item x="461"/>
        <item x="388"/>
        <item x="247"/>
        <item x="389"/>
        <item x="390"/>
        <item x="391"/>
        <item x="392"/>
        <item x="393"/>
        <item x="394"/>
        <item x="395"/>
        <item x="366"/>
        <item x="511"/>
        <item x="396"/>
        <item x="367"/>
        <item x="478"/>
        <item x="479"/>
        <item x="480"/>
        <item x="368"/>
        <item x="369"/>
        <item x="373"/>
        <item x="453"/>
        <item x="454"/>
        <item x="397"/>
        <item x="481"/>
        <item x="370"/>
        <item x="398"/>
        <item x="399"/>
        <item x="382"/>
        <item x="482"/>
        <item x="383"/>
        <item x="455"/>
        <item x="400"/>
        <item x="456"/>
        <item x="401"/>
        <item x="384"/>
        <item x="402"/>
        <item x="403"/>
        <item x="457"/>
        <item x="458"/>
        <item x="404"/>
        <item x="405"/>
        <item x="406"/>
        <item x="459"/>
        <item x="449"/>
        <item x="450"/>
        <item x="407"/>
        <item x="460"/>
        <item x="408"/>
        <item x="409"/>
        <item x="371"/>
        <item x="372"/>
        <item x="161"/>
        <item x="162"/>
        <item x="410"/>
        <item x="411"/>
        <item x="412"/>
        <item x="147"/>
        <item x="413"/>
        <item x="306"/>
        <item x="307"/>
        <item x="414"/>
        <item x="451"/>
        <item x="415"/>
        <item x="416"/>
        <item x="417"/>
        <item x="418"/>
        <item x="452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374"/>
        <item x="375"/>
        <item x="376"/>
        <item x="377"/>
        <item x="378"/>
        <item x="379"/>
        <item x="380"/>
        <item x="381"/>
        <item x="504"/>
        <item x="364"/>
        <item x="365"/>
        <item x="308"/>
        <item x="309"/>
        <item x="4"/>
        <item x="310"/>
        <item x="311"/>
        <item x="312"/>
        <item x="313"/>
        <item x="223"/>
        <item x="314"/>
        <item x="315"/>
        <item x="316"/>
        <item x="317"/>
        <item x="318"/>
        <item x="319"/>
        <item x="320"/>
        <item x="321"/>
        <item x="385"/>
        <item x="386"/>
        <item x="523"/>
        <item x="492"/>
        <item x="483"/>
        <item x="493"/>
        <item x="484"/>
        <item x="491"/>
        <item x="494"/>
        <item x="495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524"/>
        <item x="353"/>
        <item x="354"/>
        <item x="525"/>
        <item x="526"/>
        <item x="355"/>
        <item x="527"/>
        <item x="356"/>
        <item x="357"/>
        <item x="358"/>
        <item x="582"/>
        <item x="528"/>
        <item x="529"/>
        <item x="359"/>
        <item x="360"/>
        <item x="530"/>
        <item x="361"/>
        <item x="362"/>
        <item x="363"/>
        <item x="531"/>
        <item x="532"/>
        <item x="533"/>
        <item x="534"/>
        <item x="535"/>
        <item x="536"/>
        <item x="537"/>
        <item x="538"/>
        <item x="548"/>
        <item x="539"/>
        <item x="549"/>
        <item x="550"/>
        <item x="569"/>
        <item x="231"/>
        <item x="570"/>
        <item x="503"/>
        <item x="85"/>
        <item x="5"/>
        <item x="325"/>
        <item x="6"/>
        <item x="557"/>
        <item x="558"/>
        <item x="559"/>
        <item x="560"/>
        <item x="561"/>
        <item x="562"/>
        <item x="322"/>
        <item x="551"/>
        <item x="163"/>
        <item x="164"/>
        <item x="148"/>
        <item x="149"/>
        <item x="150"/>
        <item x="151"/>
        <item x="152"/>
        <item x="153"/>
        <item x="154"/>
        <item x="564"/>
        <item t="default"/>
      </items>
    </pivotField>
    <pivotField dataField="1" numFmtId="41" showAll="0"/>
    <pivotField axis="axisCol" showAll="0">
      <items count="12">
        <item x="1"/>
        <item x="10"/>
        <item x="9"/>
        <item x="0"/>
        <item x="5"/>
        <item x="8"/>
        <item x="3"/>
        <item x="7"/>
        <item x="4"/>
        <item x="6"/>
        <item x="2"/>
        <item t="default"/>
      </items>
    </pivotField>
  </pivotFields>
  <rowFields count="1">
    <field x="1"/>
  </rowFields>
  <rowItems count="5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2012 Actual Amount" fld="2" baseField="0" baseItem="0" numFmtId="164"/>
  </dataFields>
  <formats count="20">
    <format dxfId="19">
      <pivotArea outline="0" collapsedLevelsAreSubtotals="1" fieldPosition="0"/>
    </format>
    <format dxfId="18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4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3">
      <pivotArea dataOnly="0" labelOnly="1" fieldPosition="0">
        <references count="1">
          <reference field="1" count="35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0.5"/>
  <cols>
    <col min="1" max="1" width="6.28515625" style="1" customWidth="1"/>
    <col min="2" max="2" width="31" style="1" customWidth="1"/>
    <col min="3" max="3" width="12.7109375" style="1" customWidth="1"/>
    <col min="4" max="4" width="12.7109375" style="1" hidden="1" customWidth="1"/>
    <col min="5" max="5" width="9" style="1" customWidth="1"/>
    <col min="6" max="6" width="10.42578125" style="1" customWidth="1"/>
    <col min="7" max="7" width="11" style="1" customWidth="1"/>
    <col min="8" max="8" width="10.28515625" style="1" customWidth="1"/>
    <col min="9" max="9" width="11.7109375" style="1" customWidth="1"/>
    <col min="10" max="11" width="12.7109375" style="1" customWidth="1"/>
    <col min="12" max="12" width="10.5703125" style="1" customWidth="1"/>
    <col min="13" max="13" width="10.28515625" style="1" customWidth="1"/>
    <col min="14" max="15" width="9.42578125" style="1" customWidth="1"/>
    <col min="16" max="16" width="11" style="1" customWidth="1"/>
    <col min="17" max="17" width="11.140625" style="1" customWidth="1"/>
    <col min="18" max="16384" width="9.140625" style="1"/>
  </cols>
  <sheetData>
    <row r="1" spans="1:17" ht="10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2" t="s">
        <v>631</v>
      </c>
    </row>
    <row r="6" spans="1:17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52.5" customHeight="1">
      <c r="A8" s="5" t="s">
        <v>5</v>
      </c>
      <c r="B8" s="6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3" t="s">
        <v>632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5" t="s">
        <v>20</v>
      </c>
    </row>
    <row r="9" spans="1:17">
      <c r="A9" s="1">
        <v>14</v>
      </c>
      <c r="B9" s="1" t="s">
        <v>21</v>
      </c>
      <c r="C9" s="1">
        <f>IFERROR(VLOOKUP(B9,'BUILDING DEPRECIATION'!C$9:I$200,7,FALSE),0)</f>
        <v>52008.233418909076</v>
      </c>
      <c r="D9" s="1">
        <v>0</v>
      </c>
      <c r="E9" s="1">
        <f>IFERROR(VLOOKUP(B9,'1130 - CONTROLLER'!C$9:I$582,7,FALSE),0)</f>
        <v>5698.7864530151828</v>
      </c>
      <c r="F9" s="1">
        <f>IFERROR(VLOOKUP(B9,'1080 - TREASURER'!C$9:I$522,7,FALSE),0)</f>
        <v>784.34332654783293</v>
      </c>
      <c r="G9" s="1">
        <f>IFERROR(VLOOKUP(B9,'1340 - ADM BUDGET AND PLANNING '!C$9:I$592,7,FALSE),0)</f>
        <v>-2169.892452068676</v>
      </c>
      <c r="H9" s="1">
        <f>IFERROR(VLOOKUP(B9,'1342 - ADM INTERNAL AUDIT'!C$9:I$585,7,FALSE),0)</f>
        <v>419.77124901050507</v>
      </c>
      <c r="I9" s="1">
        <v>0</v>
      </c>
      <c r="J9" s="1">
        <f>IFERROR(VLOOKUP(B9,'LEGISLATIVE AUDITOR'!C$9:I$92,7,FALSE),0)</f>
        <v>1192.5396929999999</v>
      </c>
      <c r="K9" s="1">
        <f>IFERROR(VLOOKUP(B9,'2892 - DCA ADMINISTRATION'!C$9:I$23,7,FALSE),0)</f>
        <v>0</v>
      </c>
      <c r="L9" s="1">
        <f>IFERROR(VLOOKUP(B9,'1052 - STATE ARCHIVES'!C$9:I$115,7,FALSE),0)</f>
        <v>6008.4387220777244</v>
      </c>
      <c r="M9" s="1">
        <v>3941.1333326962499</v>
      </c>
      <c r="N9" s="1">
        <f>IFERROR(VLOOKUP(B9,'2889 - LAW LIBRARY'!C$9:I$21,7,FALSE),0)</f>
        <v>0</v>
      </c>
      <c r="O9" s="1">
        <v>597.56732542136001</v>
      </c>
      <c r="P9" s="1">
        <f>IFERROR(VLOOKUP(B9,'3150 - DHHS ADMINISTRATION'!C$9:I$69,7,FALSE),0)</f>
        <v>0</v>
      </c>
      <c r="Q9" s="1">
        <f>SUM(C9:P9)</f>
        <v>68480.921068609256</v>
      </c>
    </row>
    <row r="10" spans="1:17">
      <c r="A10" s="1">
        <v>15</v>
      </c>
      <c r="B10" s="1" t="s">
        <v>22</v>
      </c>
      <c r="C10" s="1">
        <f>IFERROR(VLOOKUP(B10,'BUILDING DEPRECIATION'!C$9:I$200,7,FALSE),0)</f>
        <v>19418</v>
      </c>
      <c r="D10" s="1">
        <v>0</v>
      </c>
      <c r="E10" s="1">
        <f>IFERROR(VLOOKUP(B10,'1130 - CONTROLLER'!C$9:I$582,7,FALSE),0)</f>
        <v>0</v>
      </c>
      <c r="F10" s="1">
        <f>IFERROR(VLOOKUP(B10,'1080 - TREASURER'!C$9:I$522,7,FALSE),0)</f>
        <v>0</v>
      </c>
      <c r="G10" s="1">
        <f>IFERROR(VLOOKUP(B10,'1340 - ADM BUDGET AND PLANNING '!C$9:I$592,7,FALSE),0)</f>
        <v>2636.4435771200556</v>
      </c>
      <c r="H10" s="1">
        <f>IFERROR(VLOOKUP(B10,'1342 - ADM INTERNAL AUDIT'!C$9:I$585,7,FALSE),0)</f>
        <v>0</v>
      </c>
      <c r="I10" s="1">
        <v>0</v>
      </c>
      <c r="J10" s="1">
        <f>IFERROR(VLOOKUP(B10,'LEGISLATIVE AUDITOR'!C$9:I$92,7,FALSE),0)</f>
        <v>0</v>
      </c>
      <c r="K10" s="1">
        <f>IFERROR(VLOOKUP(B10,'2892 - DCA ADMINISTRATION'!C$9:I$23,7,FALSE),0)</f>
        <v>0</v>
      </c>
      <c r="L10" s="1">
        <f>IFERROR(VLOOKUP(B10,'1052 - STATE ARCHIVES'!C$9:I$115,7,FALSE),0)</f>
        <v>0</v>
      </c>
      <c r="M10" s="1">
        <v>0</v>
      </c>
      <c r="N10" s="1">
        <f>IFERROR(VLOOKUP(B10,'2889 - LAW LIBRARY'!C$9:I$21,7,FALSE),0)</f>
        <v>0</v>
      </c>
      <c r="O10" s="1">
        <v>0</v>
      </c>
      <c r="P10" s="1">
        <f>IFERROR(VLOOKUP(B10,'3150 - DHHS ADMINISTRATION'!C$9:I$69,7,FALSE),0)</f>
        <v>0</v>
      </c>
      <c r="Q10" s="1">
        <f t="shared" ref="Q10:Q73" si="0">SUM(C10:P10)</f>
        <v>22054.443577120055</v>
      </c>
    </row>
    <row r="11" spans="1:17">
      <c r="A11" s="1">
        <v>16</v>
      </c>
      <c r="B11" s="1" t="s">
        <v>23</v>
      </c>
      <c r="C11" s="1">
        <f>IFERROR(VLOOKUP(B11,'BUILDING DEPRECIATION'!C$9:I$200,7,FALSE),0)</f>
        <v>0</v>
      </c>
      <c r="D11" s="1">
        <v>0</v>
      </c>
      <c r="E11" s="1">
        <f>IFERROR(VLOOKUP(B11,'1130 - CONTROLLER'!C$9:I$582,7,FALSE),0)</f>
        <v>1809.6759515328715</v>
      </c>
      <c r="F11" s="1">
        <f>IFERROR(VLOOKUP(B11,'1080 - TREASURER'!C$9:I$522,7,FALSE),0)</f>
        <v>120.7066750236112</v>
      </c>
      <c r="G11" s="1">
        <f>IFERROR(VLOOKUP(B11,'1340 - ADM BUDGET AND PLANNING '!C$9:I$592,7,FALSE),0)</f>
        <v>2067.5323528441058</v>
      </c>
      <c r="H11" s="1">
        <f>IFERROR(VLOOKUP(B11,'1342 - ADM INTERNAL AUDIT'!C$9:I$585,7,FALSE),0)</f>
        <v>131.56617704163824</v>
      </c>
      <c r="I11" s="1">
        <v>0</v>
      </c>
      <c r="J11" s="1">
        <f>IFERROR(VLOOKUP(B11,'LEGISLATIVE AUDITOR'!C$9:I$92,7,FALSE),0)</f>
        <v>0</v>
      </c>
      <c r="K11" s="1">
        <f>IFERROR(VLOOKUP(B11,'2892 - DCA ADMINISTRATION'!C$9:I$23,7,FALSE),0)</f>
        <v>0</v>
      </c>
      <c r="L11" s="1">
        <f>IFERROR(VLOOKUP(B11,'1052 - STATE ARCHIVES'!C$9:I$115,7,FALSE),0)</f>
        <v>0</v>
      </c>
      <c r="M11" s="1">
        <v>0</v>
      </c>
      <c r="N11" s="1">
        <f>IFERROR(VLOOKUP(B11,'2889 - LAW LIBRARY'!C$9:I$21,7,FALSE),0)</f>
        <v>0</v>
      </c>
      <c r="O11" s="1">
        <v>0</v>
      </c>
      <c r="P11" s="1">
        <f>IFERROR(VLOOKUP(B11,'3150 - DHHS ADMINISTRATION'!C$9:I$69,7,FALSE),0)</f>
        <v>0</v>
      </c>
      <c r="Q11" s="1">
        <f t="shared" si="0"/>
        <v>4129.4811564422271</v>
      </c>
    </row>
    <row r="12" spans="1:17">
      <c r="A12" s="1">
        <v>17</v>
      </c>
      <c r="B12" s="1" t="s">
        <v>24</v>
      </c>
      <c r="C12" s="1">
        <f>IFERROR(VLOOKUP(B12,'BUILDING DEPRECIATION'!C$9:I$200,7,FALSE),0)</f>
        <v>-12943</v>
      </c>
      <c r="D12" s="1">
        <v>0</v>
      </c>
      <c r="E12" s="1">
        <f>IFERROR(VLOOKUP(B12,'1130 - CONTROLLER'!C$9:I$582,7,FALSE),0)</f>
        <v>-5.8637071727878229</v>
      </c>
      <c r="F12" s="1">
        <f>IFERROR(VLOOKUP(B12,'1080 - TREASURER'!C$9:I$522,7,FALSE),0)</f>
        <v>0</v>
      </c>
      <c r="G12" s="1">
        <f>IFERROR(VLOOKUP(B12,'1340 - ADM BUDGET AND PLANNING '!C$9:I$592,7,FALSE),0)</f>
        <v>-4621.6351293123635</v>
      </c>
      <c r="H12" s="1">
        <f>IFERROR(VLOOKUP(B12,'1342 - ADM INTERNAL AUDIT'!C$9:I$585,7,FALSE),0)</f>
        <v>-0.51524846778270994</v>
      </c>
      <c r="I12" s="1">
        <v>0</v>
      </c>
      <c r="J12" s="1">
        <f>IFERROR(VLOOKUP(B12,'LEGISLATIVE AUDITOR'!C$9:I$92,7,FALSE),0)</f>
        <v>1121.3154</v>
      </c>
      <c r="K12" s="1">
        <f>IFERROR(VLOOKUP(B12,'2892 - DCA ADMINISTRATION'!C$9:I$23,7,FALSE),0)</f>
        <v>0</v>
      </c>
      <c r="L12" s="1">
        <f>IFERROR(VLOOKUP(B12,'1052 - STATE ARCHIVES'!C$9:I$115,7,FALSE),0)</f>
        <v>0</v>
      </c>
      <c r="M12" s="1">
        <v>0</v>
      </c>
      <c r="N12" s="1">
        <f>IFERROR(VLOOKUP(B12,'2889 - LAW LIBRARY'!C$9:I$21,7,FALSE),0)</f>
        <v>0</v>
      </c>
      <c r="O12" s="1">
        <v>0</v>
      </c>
      <c r="P12" s="1">
        <f>IFERROR(VLOOKUP(B12,'3150 - DHHS ADMINISTRATION'!C$9:I$69,7,FALSE),0)</f>
        <v>0</v>
      </c>
      <c r="Q12" s="1">
        <f t="shared" si="0"/>
        <v>-16449.698684952935</v>
      </c>
    </row>
    <row r="13" spans="1:17">
      <c r="A13" s="1">
        <v>18</v>
      </c>
      <c r="B13" s="1" t="s">
        <v>25</v>
      </c>
      <c r="C13" s="1">
        <f>IFERROR(VLOOKUP(B13,'BUILDING DEPRECIATION'!C$9:I$200,7,FALSE),0)</f>
        <v>-91</v>
      </c>
      <c r="D13" s="1">
        <v>0</v>
      </c>
      <c r="E13" s="1">
        <f>IFERROR(VLOOKUP(B13,'1130 - CONTROLLER'!C$9:I$582,7,FALSE),0)</f>
        <v>1938.312971936612</v>
      </c>
      <c r="F13" s="1">
        <f>IFERROR(VLOOKUP(B13,'1080 - TREASURER'!C$9:I$522,7,FALSE),0)</f>
        <v>194.78478660622955</v>
      </c>
      <c r="G13" s="1">
        <f>IFERROR(VLOOKUP(B13,'1340 - ADM BUDGET AND PLANNING '!C$9:I$592,7,FALSE),0)</f>
        <v>11372.53063990872</v>
      </c>
      <c r="H13" s="1">
        <f>IFERROR(VLOOKUP(B13,'1342 - ADM INTERNAL AUDIT'!C$9:I$585,7,FALSE),0)</f>
        <v>29695.951199925537</v>
      </c>
      <c r="I13" s="1">
        <v>27407</v>
      </c>
      <c r="J13" s="1">
        <f>IFERROR(VLOOKUP(B13,'LEGISLATIVE AUDITOR'!C$9:I$92,7,FALSE),0)</f>
        <v>0</v>
      </c>
      <c r="K13" s="1">
        <f>IFERROR(VLOOKUP(B13,'2892 - DCA ADMINISTRATION'!C$9:I$23,7,FALSE),0)</f>
        <v>0</v>
      </c>
      <c r="L13" s="1">
        <f>IFERROR(VLOOKUP(B13,'1052 - STATE ARCHIVES'!C$9:I$115,7,FALSE),0)</f>
        <v>0</v>
      </c>
      <c r="M13" s="1">
        <v>0</v>
      </c>
      <c r="N13" s="1">
        <f>IFERROR(VLOOKUP(B13,'2889 - LAW LIBRARY'!C$9:I$21,7,FALSE),0)</f>
        <v>0</v>
      </c>
      <c r="O13" s="1">
        <v>0</v>
      </c>
      <c r="P13" s="1">
        <f>IFERROR(VLOOKUP(B13,'3150 - DHHS ADMINISTRATION'!C$9:I$69,7,FALSE),0)</f>
        <v>0</v>
      </c>
      <c r="Q13" s="1">
        <f t="shared" si="0"/>
        <v>70517.579598377095</v>
      </c>
    </row>
    <row r="14" spans="1:17">
      <c r="A14" s="1">
        <v>19</v>
      </c>
      <c r="B14" s="1" t="s">
        <v>26</v>
      </c>
      <c r="C14" s="1">
        <f>IFERROR(VLOOKUP(B14,'BUILDING DEPRECIATION'!C$9:I$200,7,FALSE),0)</f>
        <v>0</v>
      </c>
      <c r="D14" s="1">
        <v>0</v>
      </c>
      <c r="E14" s="1">
        <f>IFERROR(VLOOKUP(B14,'1130 - CONTROLLER'!C$9:I$582,7,FALSE),0)</f>
        <v>-90.887461178211254</v>
      </c>
      <c r="F14" s="1">
        <f>IFERROR(VLOOKUP(B14,'1080 - TREASURER'!C$9:I$522,7,FALSE),0)</f>
        <v>0</v>
      </c>
      <c r="G14" s="1">
        <f>IFERROR(VLOOKUP(B14,'1340 - ADM BUDGET AND PLANNING '!C$9:I$592,7,FALSE),0)</f>
        <v>67.858643218701246</v>
      </c>
      <c r="H14" s="1">
        <f>IFERROR(VLOOKUP(B14,'1342 - ADM INTERNAL AUDIT'!C$9:I$585,7,FALSE),0)</f>
        <v>-7.986351250632004</v>
      </c>
      <c r="I14" s="1">
        <v>0</v>
      </c>
      <c r="J14" s="1">
        <f>IFERROR(VLOOKUP(B14,'LEGISLATIVE AUDITOR'!C$9:I$92,7,FALSE),0)</f>
        <v>0</v>
      </c>
      <c r="K14" s="1">
        <f>IFERROR(VLOOKUP(B14,'2892 - DCA ADMINISTRATION'!C$9:I$23,7,FALSE),0)</f>
        <v>0</v>
      </c>
      <c r="L14" s="1">
        <f>IFERROR(VLOOKUP(B14,'1052 - STATE ARCHIVES'!C$9:I$115,7,FALSE),0)</f>
        <v>0</v>
      </c>
      <c r="M14" s="1">
        <v>0</v>
      </c>
      <c r="N14" s="1">
        <f>IFERROR(VLOOKUP(B14,'2889 - LAW LIBRARY'!C$9:I$21,7,FALSE),0)</f>
        <v>0</v>
      </c>
      <c r="O14" s="1">
        <v>0</v>
      </c>
      <c r="P14" s="1">
        <f>IFERROR(VLOOKUP(B14,'3150 - DHHS ADMINISTRATION'!C$9:I$69,7,FALSE),0)</f>
        <v>0</v>
      </c>
      <c r="Q14" s="1">
        <f t="shared" si="0"/>
        <v>-31.015169210142012</v>
      </c>
    </row>
    <row r="15" spans="1:17">
      <c r="A15" s="1">
        <v>20</v>
      </c>
      <c r="B15" s="1" t="s">
        <v>27</v>
      </c>
      <c r="C15" s="1">
        <f>IFERROR(VLOOKUP(B15,'BUILDING DEPRECIATION'!C$9:I$200,7,FALSE),0)</f>
        <v>0</v>
      </c>
      <c r="D15" s="1">
        <v>0</v>
      </c>
      <c r="E15" s="1">
        <f>IFERROR(VLOOKUP(B15,'1130 - CONTROLLER'!C$9:I$582,7,FALSE),0)</f>
        <v>83.463817709078427</v>
      </c>
      <c r="F15" s="1">
        <f>IFERROR(VLOOKUP(B15,'1080 - TREASURER'!C$9:I$522,7,FALSE),0)</f>
        <v>10.578913353946612</v>
      </c>
      <c r="G15" s="1">
        <f>IFERROR(VLOOKUP(B15,'1340 - ADM BUDGET AND PLANNING '!C$9:I$592,7,FALSE),0)</f>
        <v>637.1151329031228</v>
      </c>
      <c r="H15" s="1">
        <f>IFERROR(VLOOKUP(B15,'1342 - ADM INTERNAL AUDIT'!C$9:I$585,7,FALSE),0)</f>
        <v>6.3402277264856846</v>
      </c>
      <c r="I15" s="1">
        <v>0</v>
      </c>
      <c r="J15" s="1">
        <f>IFERROR(VLOOKUP(B15,'LEGISLATIVE AUDITOR'!C$9:I$92,7,FALSE),0)</f>
        <v>0</v>
      </c>
      <c r="K15" s="1">
        <f>IFERROR(VLOOKUP(B15,'2892 - DCA ADMINISTRATION'!C$9:I$23,7,FALSE),0)</f>
        <v>0</v>
      </c>
      <c r="L15" s="1">
        <f>IFERROR(VLOOKUP(B15,'1052 - STATE ARCHIVES'!C$9:I$115,7,FALSE),0)</f>
        <v>0</v>
      </c>
      <c r="M15" s="1">
        <v>0</v>
      </c>
      <c r="N15" s="1">
        <f>IFERROR(VLOOKUP(B15,'2889 - LAW LIBRARY'!C$9:I$21,7,FALSE),0)</f>
        <v>0</v>
      </c>
      <c r="O15" s="1">
        <v>0</v>
      </c>
      <c r="P15" s="1">
        <f>IFERROR(VLOOKUP(B15,'3150 - DHHS ADMINISTRATION'!C$9:I$69,7,FALSE),0)</f>
        <v>0</v>
      </c>
      <c r="Q15" s="1">
        <f t="shared" si="0"/>
        <v>737.49809169263347</v>
      </c>
    </row>
    <row r="16" spans="1:17">
      <c r="A16" s="1">
        <v>21</v>
      </c>
      <c r="B16" s="1" t="s">
        <v>28</v>
      </c>
      <c r="C16" s="1">
        <f>IFERROR(VLOOKUP(B16,'BUILDING DEPRECIATION'!C$9:I$200,7,FALSE),0)</f>
        <v>0</v>
      </c>
      <c r="D16" s="1">
        <v>0</v>
      </c>
      <c r="E16" s="1">
        <f>IFERROR(VLOOKUP(B16,'1130 - CONTROLLER'!C$9:I$582,7,FALSE),0)</f>
        <v>4387.855646721865</v>
      </c>
      <c r="F16" s="1">
        <f>IFERROR(VLOOKUP(B16,'1080 - TREASURER'!C$9:I$522,7,FALSE),0)</f>
        <v>528.16130843822907</v>
      </c>
      <c r="G16" s="1">
        <f>IFERROR(VLOOKUP(B16,'1340 - ADM BUDGET AND PLANNING '!C$9:I$592,7,FALSE),0)</f>
        <v>5102.5416364159291</v>
      </c>
      <c r="H16" s="1">
        <f>IFERROR(VLOOKUP(B16,'1342 - ADM INTERNAL AUDIT'!C$9:I$585,7,FALSE),0)</f>
        <v>1314.3194460062437</v>
      </c>
      <c r="I16" s="1">
        <v>0</v>
      </c>
      <c r="J16" s="1">
        <f>IFERROR(VLOOKUP(B16,'LEGISLATIVE AUDITOR'!C$9:I$92,7,FALSE),0)</f>
        <v>857.39097900000002</v>
      </c>
      <c r="K16" s="1">
        <f>IFERROR(VLOOKUP(B16,'2892 - DCA ADMINISTRATION'!C$9:I$23,7,FALSE),0)</f>
        <v>0</v>
      </c>
      <c r="L16" s="1">
        <f>IFERROR(VLOOKUP(B16,'1052 - STATE ARCHIVES'!C$9:I$115,7,FALSE),0)</f>
        <v>936.76893367389073</v>
      </c>
      <c r="M16" s="1">
        <v>0</v>
      </c>
      <c r="N16" s="1">
        <f>IFERROR(VLOOKUP(B16,'2889 - LAW LIBRARY'!C$9:I$21,7,FALSE),0)</f>
        <v>0</v>
      </c>
      <c r="O16" s="1">
        <v>0</v>
      </c>
      <c r="P16" s="1">
        <f>IFERROR(VLOOKUP(B16,'3150 - DHHS ADMINISTRATION'!C$9:I$69,7,FALSE),0)</f>
        <v>0</v>
      </c>
      <c r="Q16" s="1">
        <f t="shared" si="0"/>
        <v>13127.037950256159</v>
      </c>
    </row>
    <row r="17" spans="1:17">
      <c r="A17" s="1">
        <v>22</v>
      </c>
      <c r="B17" s="1" t="s">
        <v>29</v>
      </c>
      <c r="C17" s="1">
        <f>IFERROR(VLOOKUP(B17,'BUILDING DEPRECIATION'!C$9:I$200,7,FALSE),0)</f>
        <v>0</v>
      </c>
      <c r="D17" s="1">
        <v>0</v>
      </c>
      <c r="E17" s="1">
        <f>IFERROR(VLOOKUP(B17,'1130 - CONTROLLER'!C$9:I$582,7,FALSE),0)</f>
        <v>5572.3055481856645</v>
      </c>
      <c r="F17" s="1">
        <f>IFERROR(VLOOKUP(B17,'1080 - TREASURER'!C$9:I$522,7,FALSE),0)</f>
        <v>725.97273231498411</v>
      </c>
      <c r="G17" s="1">
        <f>IFERROR(VLOOKUP(B17,'1340 - ADM BUDGET AND PLANNING '!C$9:I$592,7,FALSE),0)</f>
        <v>-46685.602746275588</v>
      </c>
      <c r="H17" s="1">
        <f>IFERROR(VLOOKUP(B17,'1342 - ADM INTERNAL AUDIT'!C$9:I$585,7,FALSE),0)</f>
        <v>2239.5204869549239</v>
      </c>
      <c r="I17" s="1">
        <v>-1</v>
      </c>
      <c r="J17" s="1">
        <f>IFERROR(VLOOKUP(B17,'LEGISLATIVE AUDITOR'!C$9:I$92,7,FALSE),0)</f>
        <v>1898.553093</v>
      </c>
      <c r="K17" s="1">
        <f>IFERROR(VLOOKUP(B17,'2892 - DCA ADMINISTRATION'!C$9:I$23,7,FALSE),0)</f>
        <v>0</v>
      </c>
      <c r="L17" s="1">
        <f>IFERROR(VLOOKUP(B17,'1052 - STATE ARCHIVES'!C$9:I$115,7,FALSE),0)</f>
        <v>0</v>
      </c>
      <c r="M17" s="1">
        <v>0</v>
      </c>
      <c r="N17" s="1">
        <f>IFERROR(VLOOKUP(B17,'2889 - LAW LIBRARY'!C$9:I$21,7,FALSE),0)</f>
        <v>0</v>
      </c>
      <c r="O17" s="1">
        <v>0</v>
      </c>
      <c r="P17" s="1">
        <f>IFERROR(VLOOKUP(B17,'3150 - DHHS ADMINISTRATION'!C$9:I$69,7,FALSE),0)</f>
        <v>0</v>
      </c>
      <c r="Q17" s="1">
        <f t="shared" si="0"/>
        <v>-36250.250885820009</v>
      </c>
    </row>
    <row r="18" spans="1:17">
      <c r="A18" s="1">
        <v>23</v>
      </c>
      <c r="B18" s="1" t="s">
        <v>30</v>
      </c>
      <c r="C18" s="1">
        <f>IFERROR(VLOOKUP(B18,'BUILDING DEPRECIATION'!C$9:I$200,7,FALSE),0)</f>
        <v>1860.0334230769229</v>
      </c>
      <c r="D18" s="1">
        <v>0</v>
      </c>
      <c r="E18" s="1">
        <f>IFERROR(VLOOKUP(B18,'1130 - CONTROLLER'!C$9:I$582,7,FALSE),0)</f>
        <v>1379.5463236164646</v>
      </c>
      <c r="F18" s="1">
        <f>IFERROR(VLOOKUP(B18,'1080 - TREASURER'!C$9:I$522,7,FALSE),0)</f>
        <v>141.59055920697756</v>
      </c>
      <c r="G18" s="1">
        <f>IFERROR(VLOOKUP(B18,'1340 - ADM BUDGET AND PLANNING '!C$9:I$592,7,FALSE),0)</f>
        <v>-5548.6136739976992</v>
      </c>
      <c r="H18" s="1">
        <f>IFERROR(VLOOKUP(B18,'1342 - ADM INTERNAL AUDIT'!C$9:I$585,7,FALSE),0)</f>
        <v>103.37085995674283</v>
      </c>
      <c r="I18" s="1">
        <v>0</v>
      </c>
      <c r="J18" s="1">
        <f>IFERROR(VLOOKUP(B18,'LEGISLATIVE AUDITOR'!C$9:I$92,7,FALSE),0)</f>
        <v>0</v>
      </c>
      <c r="K18" s="1">
        <f>IFERROR(VLOOKUP(B18,'2892 - DCA ADMINISTRATION'!C$9:I$23,7,FALSE),0)</f>
        <v>0</v>
      </c>
      <c r="L18" s="1">
        <f>IFERROR(VLOOKUP(B18,'1052 - STATE ARCHIVES'!C$9:I$115,7,FALSE),0)</f>
        <v>0</v>
      </c>
      <c r="M18" s="1">
        <v>0</v>
      </c>
      <c r="N18" s="1">
        <f>IFERROR(VLOOKUP(B18,'2889 - LAW LIBRARY'!C$9:I$21,7,FALSE),0)</f>
        <v>0</v>
      </c>
      <c r="O18" s="1">
        <v>0</v>
      </c>
      <c r="P18" s="1">
        <f>IFERROR(VLOOKUP(B18,'3150 - DHHS ADMINISTRATION'!C$9:I$69,7,FALSE),0)</f>
        <v>0</v>
      </c>
      <c r="Q18" s="1">
        <f t="shared" si="0"/>
        <v>-2064.0725081405917</v>
      </c>
    </row>
    <row r="19" spans="1:17">
      <c r="A19" s="1">
        <v>24</v>
      </c>
      <c r="B19" s="1" t="s">
        <v>31</v>
      </c>
      <c r="C19" s="1">
        <f>IFERROR(VLOOKUP(B19,'BUILDING DEPRECIATION'!C$9:I$200,7,FALSE),0)</f>
        <v>14178.166897521329</v>
      </c>
      <c r="D19" s="1">
        <v>0</v>
      </c>
      <c r="E19" s="1">
        <f>IFERROR(VLOOKUP(B19,'1130 - CONTROLLER'!C$9:I$582,7,FALSE),0)</f>
        <v>1759.8895640531669</v>
      </c>
      <c r="F19" s="1">
        <f>IFERROR(VLOOKUP(B19,'1080 - TREASURER'!C$9:I$522,7,FALSE),0)</f>
        <v>172.14599411843056</v>
      </c>
      <c r="G19" s="1">
        <f>IFERROR(VLOOKUP(B19,'1340 - ADM BUDGET AND PLANNING '!C$9:I$592,7,FALSE),0)</f>
        <v>3201.1087894629791</v>
      </c>
      <c r="H19" s="1">
        <f>IFERROR(VLOOKUP(B19,'1342 - ADM INTERNAL AUDIT'!C$9:I$585,7,FALSE),0)</f>
        <v>131.18536880256042</v>
      </c>
      <c r="I19" s="1">
        <v>0</v>
      </c>
      <c r="J19" s="1">
        <f>IFERROR(VLOOKUP(B19,'LEGISLATIVE AUDITOR'!C$9:I$92,7,FALSE),0)</f>
        <v>0</v>
      </c>
      <c r="K19" s="1">
        <f>IFERROR(VLOOKUP(B19,'2892 - DCA ADMINISTRATION'!C$9:I$23,7,FALSE),0)</f>
        <v>0</v>
      </c>
      <c r="L19" s="1">
        <f>IFERROR(VLOOKUP(B19,'1052 - STATE ARCHIVES'!C$9:I$115,7,FALSE),0)</f>
        <v>0</v>
      </c>
      <c r="M19" s="1">
        <v>0</v>
      </c>
      <c r="N19" s="1">
        <f>IFERROR(VLOOKUP(B19,'2889 - LAW LIBRARY'!C$9:I$21,7,FALSE),0)</f>
        <v>0</v>
      </c>
      <c r="O19" s="1">
        <v>0</v>
      </c>
      <c r="P19" s="1">
        <f>IFERROR(VLOOKUP(B19,'3150 - DHHS ADMINISTRATION'!C$9:I$69,7,FALSE),0)</f>
        <v>0</v>
      </c>
      <c r="Q19" s="1">
        <f t="shared" si="0"/>
        <v>19442.496613958469</v>
      </c>
    </row>
    <row r="20" spans="1:17">
      <c r="A20" s="1">
        <v>25</v>
      </c>
      <c r="B20" s="1" t="s">
        <v>32</v>
      </c>
      <c r="C20" s="1">
        <f>IFERROR(VLOOKUP(B20,'BUILDING DEPRECIATION'!C$9:I$200,7,FALSE),0)</f>
        <v>0</v>
      </c>
      <c r="D20" s="1">
        <v>0</v>
      </c>
      <c r="E20" s="1">
        <f>IFERROR(VLOOKUP(B20,'1130 - CONTROLLER'!C$9:I$582,7,FALSE),0)</f>
        <v>3.8945971571948421</v>
      </c>
      <c r="F20" s="1">
        <f>IFERROR(VLOOKUP(B20,'1080 - TREASURER'!C$9:I$522,7,FALSE),0)</f>
        <v>0</v>
      </c>
      <c r="G20" s="1">
        <f>IFERROR(VLOOKUP(B20,'1340 - ADM BUDGET AND PLANNING '!C$9:I$592,7,FALSE),0)</f>
        <v>421.39468214407805</v>
      </c>
      <c r="H20" s="1">
        <f>IFERROR(VLOOKUP(B20,'1342 - ADM INTERNAL AUDIT'!C$9:I$585,7,FALSE),0)</f>
        <v>0.28596829568088167</v>
      </c>
      <c r="I20" s="1">
        <v>0</v>
      </c>
      <c r="J20" s="1">
        <f>IFERROR(VLOOKUP(B20,'LEGISLATIVE AUDITOR'!C$9:I$92,7,FALSE),0)</f>
        <v>0</v>
      </c>
      <c r="K20" s="1">
        <f>IFERROR(VLOOKUP(B20,'2892 - DCA ADMINISTRATION'!C$9:I$23,7,FALSE),0)</f>
        <v>0</v>
      </c>
      <c r="L20" s="1">
        <f>IFERROR(VLOOKUP(B20,'1052 - STATE ARCHIVES'!C$9:I$115,7,FALSE),0)</f>
        <v>0</v>
      </c>
      <c r="M20" s="1">
        <v>0</v>
      </c>
      <c r="N20" s="1">
        <f>IFERROR(VLOOKUP(B20,'2889 - LAW LIBRARY'!C$9:I$21,7,FALSE),0)</f>
        <v>0</v>
      </c>
      <c r="O20" s="1">
        <v>0</v>
      </c>
      <c r="P20" s="1">
        <f>IFERROR(VLOOKUP(B20,'3150 - DHHS ADMINISTRATION'!C$9:I$69,7,FALSE),0)</f>
        <v>0</v>
      </c>
      <c r="Q20" s="1">
        <f t="shared" si="0"/>
        <v>425.57524759695377</v>
      </c>
    </row>
    <row r="21" spans="1:17">
      <c r="A21" s="1">
        <v>26</v>
      </c>
      <c r="B21" s="1" t="s">
        <v>33</v>
      </c>
      <c r="C21" s="1">
        <f>IFERROR(VLOOKUP(B21,'BUILDING DEPRECIATION'!C$9:I$200,7,FALSE),0)</f>
        <v>373903.23270904471</v>
      </c>
      <c r="D21" s="1">
        <v>0</v>
      </c>
      <c r="E21" s="1">
        <f>IFERROR(VLOOKUP(B21,'1130 - CONTROLLER'!C$9:I$582,7,FALSE),0)</f>
        <v>23405.227675345606</v>
      </c>
      <c r="F21" s="1">
        <f>IFERROR(VLOOKUP(B21,'1080 - TREASURER'!C$9:I$522,7,FALSE),0)</f>
        <v>2824.4657531436301</v>
      </c>
      <c r="G21" s="1">
        <f>IFERROR(VLOOKUP(B21,'1340 - ADM BUDGET AND PLANNING '!C$9:I$592,7,FALSE),0)</f>
        <v>45061.812949742212</v>
      </c>
      <c r="H21" s="1">
        <f>IFERROR(VLOOKUP(B21,'1342 - ADM INTERNAL AUDIT'!C$9:I$585,7,FALSE),0)</f>
        <v>1722.3428152825832</v>
      </c>
      <c r="I21" s="1">
        <v>0</v>
      </c>
      <c r="J21" s="1">
        <f>IFERROR(VLOOKUP(B21,'LEGISLATIVE AUDITOR'!C$9:I$92,7,FALSE),0)</f>
        <v>1782.891486</v>
      </c>
      <c r="K21" s="1">
        <f>IFERROR(VLOOKUP(B21,'2892 - DCA ADMINISTRATION'!C$9:I$23,7,FALSE),0)</f>
        <v>0</v>
      </c>
      <c r="L21" s="1">
        <f>IFERROR(VLOOKUP(B21,'1052 - STATE ARCHIVES'!C$9:I$115,7,FALSE),0)</f>
        <v>283.6238580078325</v>
      </c>
      <c r="M21" s="1">
        <v>2304.0471791147302</v>
      </c>
      <c r="N21" s="1">
        <f>IFERROR(VLOOKUP(B21,'2889 - LAW LIBRARY'!C$9:I$21,7,FALSE),0)</f>
        <v>60596.10587792829</v>
      </c>
      <c r="O21" s="1">
        <v>2922.88365695231</v>
      </c>
      <c r="P21" s="1">
        <f>IFERROR(VLOOKUP(B21,'3150 - DHHS ADMINISTRATION'!C$9:I$69,7,FALSE),0)</f>
        <v>0</v>
      </c>
      <c r="Q21" s="1">
        <f t="shared" si="0"/>
        <v>514806.63396056183</v>
      </c>
    </row>
    <row r="22" spans="1:17">
      <c r="A22" s="1">
        <v>27</v>
      </c>
      <c r="B22" s="1" t="s">
        <v>34</v>
      </c>
      <c r="C22" s="1">
        <f>IFERROR(VLOOKUP(B22,'BUILDING DEPRECIATION'!C$9:I$200,7,FALSE),0)</f>
        <v>724.33203125</v>
      </c>
      <c r="D22" s="1">
        <v>0</v>
      </c>
      <c r="E22" s="1">
        <f>IFERROR(VLOOKUP(B22,'1130 - CONTROLLER'!C$9:I$582,7,FALSE),0)</f>
        <v>5536.9518539959709</v>
      </c>
      <c r="F22" s="1">
        <f>IFERROR(VLOOKUP(B22,'1080 - TREASURER'!C$9:I$522,7,FALSE),0)</f>
        <v>706.79022504174043</v>
      </c>
      <c r="G22" s="1">
        <f>IFERROR(VLOOKUP(B22,'1340 - ADM BUDGET AND PLANNING '!C$9:I$592,7,FALSE),0)</f>
        <v>6266.9940626566449</v>
      </c>
      <c r="H22" s="1">
        <f>IFERROR(VLOOKUP(B22,'1342 - ADM INTERNAL AUDIT'!C$9:I$585,7,FALSE),0)</f>
        <v>404.55691583474743</v>
      </c>
      <c r="I22" s="1">
        <v>0</v>
      </c>
      <c r="J22" s="1">
        <f>IFERROR(VLOOKUP(B22,'LEGISLATIVE AUDITOR'!C$9:I$92,7,FALSE),0)</f>
        <v>0</v>
      </c>
      <c r="K22" s="1">
        <f>IFERROR(VLOOKUP(B22,'2892 - DCA ADMINISTRATION'!C$9:I$23,7,FALSE),0)</f>
        <v>0</v>
      </c>
      <c r="L22" s="1">
        <f>IFERROR(VLOOKUP(B22,'1052 - STATE ARCHIVES'!C$9:I$115,7,FALSE),0)</f>
        <v>0</v>
      </c>
      <c r="M22" s="1">
        <v>0</v>
      </c>
      <c r="N22" s="1">
        <f>IFERROR(VLOOKUP(B22,'2889 - LAW LIBRARY'!C$9:I$21,7,FALSE),0)</f>
        <v>0</v>
      </c>
      <c r="O22" s="1">
        <v>0</v>
      </c>
      <c r="P22" s="1">
        <f>IFERROR(VLOOKUP(B22,'3150 - DHHS ADMINISTRATION'!C$9:I$69,7,FALSE),0)</f>
        <v>0</v>
      </c>
      <c r="Q22" s="1">
        <f t="shared" si="0"/>
        <v>13639.625088779105</v>
      </c>
    </row>
    <row r="23" spans="1:17">
      <c r="A23" s="1">
        <v>28</v>
      </c>
      <c r="B23" s="1" t="s">
        <v>35</v>
      </c>
      <c r="C23" s="1">
        <f>IFERROR(VLOOKUP(B23,'BUILDING DEPRECIATION'!C$9:I$200,7,FALSE),0)</f>
        <v>0</v>
      </c>
      <c r="D23" s="1">
        <v>0</v>
      </c>
      <c r="E23" s="1">
        <f>IFERROR(VLOOKUP(B23,'1130 - CONTROLLER'!C$9:I$582,7,FALSE),0)</f>
        <v>7495.4327373594178</v>
      </c>
      <c r="F23" s="1">
        <f>IFERROR(VLOOKUP(B23,'1080 - TREASURER'!C$9:I$522,7,FALSE),0)</f>
        <v>398.04695973766292</v>
      </c>
      <c r="G23" s="1">
        <f>IFERROR(VLOOKUP(B23,'1340 - ADM BUDGET AND PLANNING '!C$9:I$592,7,FALSE),0)</f>
        <v>2137.8098806380613</v>
      </c>
      <c r="H23" s="1">
        <f>IFERROR(VLOOKUP(B23,'1342 - ADM INTERNAL AUDIT'!C$9:I$585,7,FALSE),0)</f>
        <v>555.23651435896625</v>
      </c>
      <c r="I23" s="1">
        <v>0</v>
      </c>
      <c r="J23" s="1">
        <f>IFERROR(VLOOKUP(B23,'LEGISLATIVE AUDITOR'!C$9:I$92,7,FALSE),0)</f>
        <v>0</v>
      </c>
      <c r="K23" s="1">
        <f>IFERROR(VLOOKUP(B23,'2892 - DCA ADMINISTRATION'!C$9:I$23,7,FALSE),0)</f>
        <v>0</v>
      </c>
      <c r="L23" s="1">
        <f>IFERROR(VLOOKUP(B23,'1052 - STATE ARCHIVES'!C$9:I$115,7,FALSE),0)</f>
        <v>0</v>
      </c>
      <c r="M23" s="1">
        <v>0</v>
      </c>
      <c r="N23" s="1">
        <f>IFERROR(VLOOKUP(B23,'2889 - LAW LIBRARY'!C$9:I$21,7,FALSE),0)</f>
        <v>0</v>
      </c>
      <c r="O23" s="1">
        <v>0</v>
      </c>
      <c r="P23" s="1">
        <f>IFERROR(VLOOKUP(B23,'3150 - DHHS ADMINISTRATION'!C$9:I$69,7,FALSE),0)</f>
        <v>0</v>
      </c>
      <c r="Q23" s="1">
        <f t="shared" si="0"/>
        <v>10586.526092094109</v>
      </c>
    </row>
    <row r="24" spans="1:17">
      <c r="A24" s="1">
        <v>29</v>
      </c>
      <c r="B24" s="1" t="s">
        <v>36</v>
      </c>
      <c r="C24" s="1">
        <f>IFERROR(VLOOKUP(B24,'BUILDING DEPRECIATION'!C$9:I$200,7,FALSE),0)</f>
        <v>8762.7498975574126</v>
      </c>
      <c r="D24" s="1">
        <v>0</v>
      </c>
      <c r="E24" s="1">
        <f>IFERROR(VLOOKUP(B24,'1130 - CONTROLLER'!C$9:I$582,7,FALSE),0)</f>
        <v>6371.4713238367667</v>
      </c>
      <c r="F24" s="1">
        <f>IFERROR(VLOOKUP(B24,'1080 - TREASURER'!C$9:I$522,7,FALSE),0)</f>
        <v>654.92811944895152</v>
      </c>
      <c r="G24" s="1">
        <f>IFERROR(VLOOKUP(B24,'1340 - ADM BUDGET AND PLANNING '!C$9:I$592,7,FALSE),0)</f>
        <v>4858.1609393526678</v>
      </c>
      <c r="H24" s="1">
        <f>IFERROR(VLOOKUP(B24,'1342 - ADM INTERNAL AUDIT'!C$9:I$585,7,FALSE),0)</f>
        <v>452.36669293118973</v>
      </c>
      <c r="I24" s="1">
        <v>0</v>
      </c>
      <c r="J24" s="1">
        <f>IFERROR(VLOOKUP(B24,'LEGISLATIVE AUDITOR'!C$9:I$92,7,FALSE),0)</f>
        <v>0</v>
      </c>
      <c r="K24" s="1">
        <f>IFERROR(VLOOKUP(B24,'2892 - DCA ADMINISTRATION'!C$9:I$23,7,FALSE),0)</f>
        <v>0</v>
      </c>
      <c r="L24" s="1">
        <f>IFERROR(VLOOKUP(B24,'1052 - STATE ARCHIVES'!C$9:I$115,7,FALSE),0)</f>
        <v>0</v>
      </c>
      <c r="M24" s="1">
        <v>0</v>
      </c>
      <c r="N24" s="1">
        <f>IFERROR(VLOOKUP(B24,'2889 - LAW LIBRARY'!C$9:I$21,7,FALSE),0)</f>
        <v>0</v>
      </c>
      <c r="O24" s="1">
        <v>0</v>
      </c>
      <c r="P24" s="1">
        <f>IFERROR(VLOOKUP(B24,'3150 - DHHS ADMINISTRATION'!C$9:I$69,7,FALSE),0)</f>
        <v>0</v>
      </c>
      <c r="Q24" s="1">
        <f t="shared" si="0"/>
        <v>21099.676973126989</v>
      </c>
    </row>
    <row r="25" spans="1:17">
      <c r="A25" s="1">
        <v>30</v>
      </c>
      <c r="B25" s="1" t="s">
        <v>37</v>
      </c>
      <c r="C25" s="1">
        <f>IFERROR(VLOOKUP(B25,'BUILDING DEPRECIATION'!C$9:I$200,7,FALSE),0)</f>
        <v>0</v>
      </c>
      <c r="D25" s="1">
        <v>0</v>
      </c>
      <c r="E25" s="1">
        <f>IFERROR(VLOOKUP(B25,'1130 - CONTROLLER'!C$9:I$582,7,FALSE),0)</f>
        <v>3.8945971571948421</v>
      </c>
      <c r="F25" s="1">
        <f>IFERROR(VLOOKUP(B25,'1080 - TREASURER'!C$9:I$522,7,FALSE),0)</f>
        <v>0</v>
      </c>
      <c r="G25" s="1">
        <f>IFERROR(VLOOKUP(B25,'1340 - ADM BUDGET AND PLANNING '!C$9:I$592,7,FALSE),0)</f>
        <v>421.39468214407805</v>
      </c>
      <c r="H25" s="1">
        <f>IFERROR(VLOOKUP(B25,'1342 - ADM INTERNAL AUDIT'!C$9:I$585,7,FALSE),0)</f>
        <v>0.28596829568088167</v>
      </c>
      <c r="I25" s="1">
        <v>0</v>
      </c>
      <c r="J25" s="1">
        <f>IFERROR(VLOOKUP(B25,'LEGISLATIVE AUDITOR'!C$9:I$92,7,FALSE),0)</f>
        <v>0</v>
      </c>
      <c r="K25" s="1">
        <f>IFERROR(VLOOKUP(B25,'2892 - DCA ADMINISTRATION'!C$9:I$23,7,FALSE),0)</f>
        <v>0</v>
      </c>
      <c r="L25" s="1">
        <f>IFERROR(VLOOKUP(B25,'1052 - STATE ARCHIVES'!C$9:I$115,7,FALSE),0)</f>
        <v>0</v>
      </c>
      <c r="M25" s="1">
        <v>0</v>
      </c>
      <c r="N25" s="1">
        <f>IFERROR(VLOOKUP(B25,'2889 - LAW LIBRARY'!C$9:I$21,7,FALSE),0)</f>
        <v>0</v>
      </c>
      <c r="O25" s="1">
        <v>0</v>
      </c>
      <c r="P25" s="1">
        <f>IFERROR(VLOOKUP(B25,'3150 - DHHS ADMINISTRATION'!C$9:I$69,7,FALSE),0)</f>
        <v>0</v>
      </c>
      <c r="Q25" s="1">
        <f t="shared" si="0"/>
        <v>425.57524759695377</v>
      </c>
    </row>
    <row r="26" spans="1:17">
      <c r="A26" s="1">
        <v>31</v>
      </c>
      <c r="B26" s="1" t="s">
        <v>38</v>
      </c>
      <c r="C26" s="1">
        <f>IFERROR(VLOOKUP(B26,'BUILDING DEPRECIATION'!C$9:I$200,7,FALSE),0)</f>
        <v>0</v>
      </c>
      <c r="D26" s="1">
        <v>0</v>
      </c>
      <c r="E26" s="1">
        <f>IFERROR(VLOOKUP(B26,'1130 - CONTROLLER'!C$9:I$582,7,FALSE),0)</f>
        <v>1703.774158744769</v>
      </c>
      <c r="F26" s="1">
        <f>IFERROR(VLOOKUP(B26,'1080 - TREASURER'!C$9:I$522,7,FALSE),0)</f>
        <v>163.18850978052944</v>
      </c>
      <c r="G26" s="1">
        <f>IFERROR(VLOOKUP(B26,'1340 - ADM BUDGET AND PLANNING '!C$9:I$592,7,FALSE),0)</f>
        <v>2219.0918197350611</v>
      </c>
      <c r="H26" s="1">
        <f>IFERROR(VLOOKUP(B26,'1342 - ADM INTERNAL AUDIT'!C$9:I$585,7,FALSE),0)</f>
        <v>128.4483302447903</v>
      </c>
      <c r="I26" s="1">
        <v>0</v>
      </c>
      <c r="J26" s="1">
        <f>IFERROR(VLOOKUP(B26,'LEGISLATIVE AUDITOR'!C$9:I$92,7,FALSE),0)</f>
        <v>0</v>
      </c>
      <c r="K26" s="1">
        <f>IFERROR(VLOOKUP(B26,'2892 - DCA ADMINISTRATION'!C$9:I$23,7,FALSE),0)</f>
        <v>0</v>
      </c>
      <c r="L26" s="1">
        <f>IFERROR(VLOOKUP(B26,'1052 - STATE ARCHIVES'!C$9:I$115,7,FALSE),0)</f>
        <v>0</v>
      </c>
      <c r="M26" s="1">
        <v>0</v>
      </c>
      <c r="N26" s="1">
        <f>IFERROR(VLOOKUP(B26,'2889 - LAW LIBRARY'!C$9:I$21,7,FALSE),0)</f>
        <v>0</v>
      </c>
      <c r="O26" s="1">
        <v>0</v>
      </c>
      <c r="P26" s="1">
        <f>IFERROR(VLOOKUP(B26,'3150 - DHHS ADMINISTRATION'!C$9:I$69,7,FALSE),0)</f>
        <v>0</v>
      </c>
      <c r="Q26" s="1">
        <f t="shared" si="0"/>
        <v>4214.5028185051497</v>
      </c>
    </row>
    <row r="27" spans="1:17">
      <c r="A27" s="1">
        <v>32</v>
      </c>
      <c r="B27" s="1" t="s">
        <v>39</v>
      </c>
      <c r="C27" s="1">
        <f>IFERROR(VLOOKUP(B27,'BUILDING DEPRECIATION'!C$9:I$200,7,FALSE),0)</f>
        <v>3238.9650269913946</v>
      </c>
      <c r="D27" s="1">
        <v>0</v>
      </c>
      <c r="E27" s="1">
        <f>IFERROR(VLOOKUP(B27,'1130 - CONTROLLER'!C$9:I$582,7,FALSE),0)</f>
        <v>3652.8413142888203</v>
      </c>
      <c r="F27" s="1">
        <f>IFERROR(VLOOKUP(B27,'1080 - TREASURER'!C$9:I$522,7,FALSE),0)</f>
        <v>359.54846590278851</v>
      </c>
      <c r="G27" s="1">
        <f>IFERROR(VLOOKUP(B27,'1340 - ADM BUDGET AND PLANNING '!C$9:I$592,7,FALSE),0)</f>
        <v>4028.188227440497</v>
      </c>
      <c r="H27" s="1">
        <f>IFERROR(VLOOKUP(B27,'1342 - ADM INTERNAL AUDIT'!C$9:I$585,7,FALSE),0)</f>
        <v>267.08764769184847</v>
      </c>
      <c r="I27" s="1">
        <v>0</v>
      </c>
      <c r="J27" s="1">
        <f>IFERROR(VLOOKUP(B27,'LEGISLATIVE AUDITOR'!C$9:I$92,7,FALSE),0)</f>
        <v>0</v>
      </c>
      <c r="K27" s="1">
        <f>IFERROR(VLOOKUP(B27,'2892 - DCA ADMINISTRATION'!C$9:I$23,7,FALSE),0)</f>
        <v>0</v>
      </c>
      <c r="L27" s="1">
        <f>IFERROR(VLOOKUP(B27,'1052 - STATE ARCHIVES'!C$9:I$115,7,FALSE),0)</f>
        <v>0</v>
      </c>
      <c r="M27" s="1">
        <v>0</v>
      </c>
      <c r="N27" s="1">
        <f>IFERROR(VLOOKUP(B27,'2889 - LAW LIBRARY'!C$9:I$21,7,FALSE),0)</f>
        <v>0</v>
      </c>
      <c r="O27" s="1">
        <v>0</v>
      </c>
      <c r="P27" s="1">
        <f>IFERROR(VLOOKUP(B27,'3150 - DHHS ADMINISTRATION'!C$9:I$69,7,FALSE),0)</f>
        <v>0</v>
      </c>
      <c r="Q27" s="1">
        <f t="shared" si="0"/>
        <v>11546.63068231535</v>
      </c>
    </row>
    <row r="28" spans="1:17">
      <c r="A28" s="1">
        <v>33</v>
      </c>
      <c r="B28" s="1" t="s">
        <v>40</v>
      </c>
      <c r="C28" s="1">
        <f>IFERROR(VLOOKUP(B28,'BUILDING DEPRECIATION'!C$9:I$200,7,FALSE),0)</f>
        <v>1857</v>
      </c>
      <c r="D28" s="1">
        <v>0</v>
      </c>
      <c r="E28" s="1">
        <f>IFERROR(VLOOKUP(B28,'1130 - CONTROLLER'!C$9:I$582,7,FALSE),0)</f>
        <v>5785.625447184224</v>
      </c>
      <c r="F28" s="1">
        <f>IFERROR(VLOOKUP(B28,'1080 - TREASURER'!C$9:I$522,7,FALSE),0)</f>
        <v>481.30744510359244</v>
      </c>
      <c r="G28" s="1">
        <f>IFERROR(VLOOKUP(B28,'1340 - ADM BUDGET AND PLANNING '!C$9:I$592,7,FALSE),0)</f>
        <v>5628.3972986870012</v>
      </c>
      <c r="H28" s="1">
        <f>IFERROR(VLOOKUP(B28,'1342 - ADM INTERNAL AUDIT'!C$9:I$585,7,FALSE),0)</f>
        <v>419.30143244278293</v>
      </c>
      <c r="I28" s="1">
        <v>0</v>
      </c>
      <c r="J28" s="1">
        <f>IFERROR(VLOOKUP(B28,'LEGISLATIVE AUDITOR'!C$9:I$92,7,FALSE),0)</f>
        <v>0</v>
      </c>
      <c r="K28" s="1">
        <f>IFERROR(VLOOKUP(B28,'2892 - DCA ADMINISTRATION'!C$9:I$23,7,FALSE),0)</f>
        <v>0</v>
      </c>
      <c r="L28" s="1">
        <f>IFERROR(VLOOKUP(B28,'1052 - STATE ARCHIVES'!C$9:I$115,7,FALSE),0)</f>
        <v>0</v>
      </c>
      <c r="M28" s="1">
        <v>0</v>
      </c>
      <c r="N28" s="1">
        <f>IFERROR(VLOOKUP(B28,'2889 - LAW LIBRARY'!C$9:I$21,7,FALSE),0)</f>
        <v>0</v>
      </c>
      <c r="O28" s="1">
        <v>0</v>
      </c>
      <c r="P28" s="1">
        <f>IFERROR(VLOOKUP(B28,'3150 - DHHS ADMINISTRATION'!C$9:I$69,7,FALSE),0)</f>
        <v>0</v>
      </c>
      <c r="Q28" s="1">
        <f t="shared" si="0"/>
        <v>14171.631623417601</v>
      </c>
    </row>
    <row r="29" spans="1:17">
      <c r="A29" s="1">
        <v>34</v>
      </c>
      <c r="B29" s="1" t="s">
        <v>41</v>
      </c>
      <c r="C29" s="1">
        <f>IFERROR(VLOOKUP(B29,'BUILDING DEPRECIATION'!C$9:I$200,7,FALSE),0)</f>
        <v>0</v>
      </c>
      <c r="D29" s="1">
        <v>0</v>
      </c>
      <c r="E29" s="1">
        <f>IFERROR(VLOOKUP(B29,'1130 - CONTROLLER'!C$9:I$582,7,FALSE),0)</f>
        <v>651.69896464693306</v>
      </c>
      <c r="F29" s="1">
        <f>IFERROR(VLOOKUP(B29,'1080 - TREASURER'!C$9:I$522,7,FALSE),0)</f>
        <v>74.212289265780797</v>
      </c>
      <c r="G29" s="1">
        <f>IFERROR(VLOOKUP(B29,'1340 - ADM BUDGET AND PLANNING '!C$9:I$592,7,FALSE),0)</f>
        <v>993.41566428739441</v>
      </c>
      <c r="H29" s="1">
        <f>IFERROR(VLOOKUP(B29,'1342 - ADM INTERNAL AUDIT'!C$9:I$585,7,FALSE),0)</f>
        <v>44.083347138222678</v>
      </c>
      <c r="I29" s="1">
        <v>0</v>
      </c>
      <c r="J29" s="1">
        <f>IFERROR(VLOOKUP(B29,'LEGISLATIVE AUDITOR'!C$9:I$92,7,FALSE),0)</f>
        <v>0</v>
      </c>
      <c r="K29" s="1">
        <f>IFERROR(VLOOKUP(B29,'2892 - DCA ADMINISTRATION'!C$9:I$23,7,FALSE),0)</f>
        <v>0</v>
      </c>
      <c r="L29" s="1">
        <f>IFERROR(VLOOKUP(B29,'1052 - STATE ARCHIVES'!C$9:I$115,7,FALSE),0)</f>
        <v>0</v>
      </c>
      <c r="M29" s="1">
        <v>0</v>
      </c>
      <c r="N29" s="1">
        <f>IFERROR(VLOOKUP(B29,'2889 - LAW LIBRARY'!C$9:I$21,7,FALSE),0)</f>
        <v>0</v>
      </c>
      <c r="O29" s="1">
        <v>0</v>
      </c>
      <c r="P29" s="1">
        <f>IFERROR(VLOOKUP(B29,'3150 - DHHS ADMINISTRATION'!C$9:I$69,7,FALSE),0)</f>
        <v>0</v>
      </c>
      <c r="Q29" s="1">
        <f t="shared" si="0"/>
        <v>1763.4102653383309</v>
      </c>
    </row>
    <row r="30" spans="1:17">
      <c r="A30" s="1">
        <v>35</v>
      </c>
      <c r="B30" s="1" t="s">
        <v>42</v>
      </c>
      <c r="C30" s="1">
        <f>IFERROR(VLOOKUP(B30,'BUILDING DEPRECIATION'!C$9:I$200,7,FALSE),0)</f>
        <v>1414.1179687499998</v>
      </c>
      <c r="D30" s="1">
        <v>0</v>
      </c>
      <c r="E30" s="1">
        <f>IFERROR(VLOOKUP(B30,'1130 - CONTROLLER'!C$9:I$582,7,FALSE),0)</f>
        <v>6339.1532968347756</v>
      </c>
      <c r="F30" s="1">
        <f>IFERROR(VLOOKUP(B30,'1080 - TREASURER'!C$9:I$522,7,FALSE),0)</f>
        <v>661.13919459383123</v>
      </c>
      <c r="G30" s="1">
        <f>IFERROR(VLOOKUP(B30,'1340 - ADM BUDGET AND PLANNING '!C$9:I$592,7,FALSE),0)</f>
        <v>8953.732921706227</v>
      </c>
      <c r="H30" s="1">
        <f>IFERROR(VLOOKUP(B30,'1342 - ADM INTERNAL AUDIT'!C$9:I$585,7,FALSE),0)</f>
        <v>442.96403793466112</v>
      </c>
      <c r="I30" s="1">
        <v>0</v>
      </c>
      <c r="J30" s="1">
        <f>IFERROR(VLOOKUP(B30,'LEGISLATIVE AUDITOR'!C$9:I$92,7,FALSE),0)</f>
        <v>0</v>
      </c>
      <c r="K30" s="1">
        <f>IFERROR(VLOOKUP(B30,'2892 - DCA ADMINISTRATION'!C$9:I$23,7,FALSE),0)</f>
        <v>0</v>
      </c>
      <c r="L30" s="1">
        <f>IFERROR(VLOOKUP(B30,'1052 - STATE ARCHIVES'!C$9:I$115,7,FALSE),0)</f>
        <v>0</v>
      </c>
      <c r="M30" s="1">
        <v>0</v>
      </c>
      <c r="N30" s="1">
        <f>IFERROR(VLOOKUP(B30,'2889 - LAW LIBRARY'!C$9:I$21,7,FALSE),0)</f>
        <v>0</v>
      </c>
      <c r="O30" s="1">
        <v>0</v>
      </c>
      <c r="P30" s="1">
        <f>IFERROR(VLOOKUP(B30,'3150 - DHHS ADMINISTRATION'!C$9:I$69,7,FALSE),0)</f>
        <v>0</v>
      </c>
      <c r="Q30" s="1">
        <f t="shared" si="0"/>
        <v>17811.107419819491</v>
      </c>
    </row>
    <row r="31" spans="1:17">
      <c r="A31" s="1">
        <v>36</v>
      </c>
      <c r="B31" s="1" t="s">
        <v>43</v>
      </c>
      <c r="C31" s="1">
        <f>IFERROR(VLOOKUP(B31,'BUILDING DEPRECIATION'!C$9:I$200,7,FALSE),0)</f>
        <v>0</v>
      </c>
      <c r="D31" s="1">
        <v>0</v>
      </c>
      <c r="E31" s="1">
        <f>IFERROR(VLOOKUP(B31,'1130 - CONTROLLER'!C$9:I$582,7,FALSE),0)</f>
        <v>3072.1216097418787</v>
      </c>
      <c r="F31" s="1">
        <f>IFERROR(VLOOKUP(B31,'1080 - TREASURER'!C$9:I$522,7,FALSE),0)</f>
        <v>159.91644166957013</v>
      </c>
      <c r="G31" s="1">
        <f>IFERROR(VLOOKUP(B31,'1340 - ADM BUDGET AND PLANNING '!C$9:I$592,7,FALSE),0)</f>
        <v>4148.8080766866369</v>
      </c>
      <c r="H31" s="1">
        <f>IFERROR(VLOOKUP(B31,'1342 - ADM INTERNAL AUDIT'!C$9:I$585,7,FALSE),0)</f>
        <v>226.57866283872178</v>
      </c>
      <c r="I31" s="1">
        <v>0</v>
      </c>
      <c r="J31" s="1">
        <f>IFERROR(VLOOKUP(B31,'LEGISLATIVE AUDITOR'!C$9:I$92,7,FALSE),0)</f>
        <v>0</v>
      </c>
      <c r="K31" s="1">
        <f>IFERROR(VLOOKUP(B31,'2892 - DCA ADMINISTRATION'!C$9:I$23,7,FALSE),0)</f>
        <v>0</v>
      </c>
      <c r="L31" s="1">
        <f>IFERROR(VLOOKUP(B31,'1052 - STATE ARCHIVES'!C$9:I$115,7,FALSE),0)</f>
        <v>0</v>
      </c>
      <c r="M31" s="1">
        <v>0</v>
      </c>
      <c r="N31" s="1">
        <f>IFERROR(VLOOKUP(B31,'2889 - LAW LIBRARY'!C$9:I$21,7,FALSE),0)</f>
        <v>0</v>
      </c>
      <c r="O31" s="1">
        <v>0</v>
      </c>
      <c r="P31" s="1">
        <f>IFERROR(VLOOKUP(B31,'3150 - DHHS ADMINISTRATION'!C$9:I$69,7,FALSE),0)</f>
        <v>0</v>
      </c>
      <c r="Q31" s="1">
        <f t="shared" si="0"/>
        <v>7607.4247909368078</v>
      </c>
    </row>
    <row r="32" spans="1:17">
      <c r="A32" s="1">
        <v>37</v>
      </c>
      <c r="B32" s="1" t="s">
        <v>44</v>
      </c>
      <c r="C32" s="1">
        <f>IFERROR(VLOOKUP(B32,'BUILDING DEPRECIATION'!C$9:I$200,7,FALSE),0)</f>
        <v>0</v>
      </c>
      <c r="D32" s="1">
        <v>0</v>
      </c>
      <c r="E32" s="1">
        <f>IFERROR(VLOOKUP(B32,'1130 - CONTROLLER'!C$9:I$582,7,FALSE),0)</f>
        <v>4087.0369905153902</v>
      </c>
      <c r="F32" s="1">
        <f>IFERROR(VLOOKUP(B32,'1080 - TREASURER'!C$9:I$522,7,FALSE),0)</f>
        <v>228.63451575975768</v>
      </c>
      <c r="G32" s="1">
        <f>IFERROR(VLOOKUP(B32,'1340 - ADM BUDGET AND PLANNING '!C$9:I$592,7,FALSE),0)</f>
        <v>5787.9728139544877</v>
      </c>
      <c r="H32" s="1">
        <f>IFERROR(VLOOKUP(B32,'1342 - ADM INTERNAL AUDIT'!C$9:I$585,7,FALSE),0)</f>
        <v>300.0279822722274</v>
      </c>
      <c r="I32" s="1">
        <v>0</v>
      </c>
      <c r="J32" s="1">
        <f>IFERROR(VLOOKUP(B32,'LEGISLATIVE AUDITOR'!C$9:I$92,7,FALSE),0)</f>
        <v>0</v>
      </c>
      <c r="K32" s="1">
        <f>IFERROR(VLOOKUP(B32,'2892 - DCA ADMINISTRATION'!C$9:I$23,7,FALSE),0)</f>
        <v>0</v>
      </c>
      <c r="L32" s="1">
        <f>IFERROR(VLOOKUP(B32,'1052 - STATE ARCHIVES'!C$9:I$115,7,FALSE),0)</f>
        <v>0</v>
      </c>
      <c r="M32" s="1">
        <v>0</v>
      </c>
      <c r="N32" s="1">
        <f>IFERROR(VLOOKUP(B32,'2889 - LAW LIBRARY'!C$9:I$21,7,FALSE),0)</f>
        <v>0</v>
      </c>
      <c r="O32" s="1">
        <v>0</v>
      </c>
      <c r="P32" s="1">
        <f>IFERROR(VLOOKUP(B32,'3150 - DHHS ADMINISTRATION'!C$9:I$69,7,FALSE),0)</f>
        <v>0</v>
      </c>
      <c r="Q32" s="1">
        <f t="shared" si="0"/>
        <v>10403.672302501864</v>
      </c>
    </row>
    <row r="33" spans="1:17">
      <c r="A33" s="1">
        <v>38</v>
      </c>
      <c r="B33" s="1" t="s">
        <v>45</v>
      </c>
      <c r="C33" s="1">
        <f>IFERROR(VLOOKUP(B33,'BUILDING DEPRECIATION'!C$9:I$200,7,FALSE),0)</f>
        <v>0</v>
      </c>
      <c r="D33" s="1">
        <v>0</v>
      </c>
      <c r="E33" s="1">
        <f>IFERROR(VLOOKUP(B33,'1130 - CONTROLLER'!C$9:I$582,7,FALSE),0)</f>
        <v>0</v>
      </c>
      <c r="F33" s="1">
        <f>IFERROR(VLOOKUP(B33,'1080 - TREASURER'!C$9:I$522,7,FALSE),0)</f>
        <v>0</v>
      </c>
      <c r="G33" s="1">
        <f>IFERROR(VLOOKUP(B33,'1340 - ADM BUDGET AND PLANNING '!C$9:I$592,7,FALSE),0)</f>
        <v>0</v>
      </c>
      <c r="H33" s="1">
        <f>IFERROR(VLOOKUP(B33,'1342 - ADM INTERNAL AUDIT'!C$9:I$585,7,FALSE),0)</f>
        <v>0</v>
      </c>
      <c r="I33" s="1">
        <v>0</v>
      </c>
      <c r="J33" s="1">
        <f>IFERROR(VLOOKUP(B33,'LEGISLATIVE AUDITOR'!C$9:I$92,7,FALSE),0)</f>
        <v>0</v>
      </c>
      <c r="K33" s="1">
        <f>IFERROR(VLOOKUP(B33,'2892 - DCA ADMINISTRATION'!C$9:I$23,7,FALSE),0)</f>
        <v>0</v>
      </c>
      <c r="L33" s="1">
        <f>IFERROR(VLOOKUP(B33,'1052 - STATE ARCHIVES'!C$9:I$115,7,FALSE),0)</f>
        <v>0</v>
      </c>
      <c r="M33" s="1">
        <v>0</v>
      </c>
      <c r="N33" s="1">
        <f>IFERROR(VLOOKUP(B33,'2889 - LAW LIBRARY'!C$9:I$21,7,FALSE),0)</f>
        <v>0</v>
      </c>
      <c r="O33" s="1">
        <v>0</v>
      </c>
      <c r="P33" s="1">
        <f>IFERROR(VLOOKUP(B33,'3150 - DHHS ADMINISTRATION'!C$9:I$69,7,FALSE),0)</f>
        <v>0</v>
      </c>
      <c r="Q33" s="1">
        <f t="shared" si="0"/>
        <v>0</v>
      </c>
    </row>
    <row r="34" spans="1:17">
      <c r="A34" s="1">
        <v>39</v>
      </c>
      <c r="B34" s="1" t="s">
        <v>46</v>
      </c>
      <c r="C34" s="1">
        <f>IFERROR(VLOOKUP(B34,'BUILDING DEPRECIATION'!C$9:I$200,7,FALSE),0)</f>
        <v>0</v>
      </c>
      <c r="D34" s="1">
        <v>0</v>
      </c>
      <c r="E34" s="1">
        <f>IFERROR(VLOOKUP(B34,'1130 - CONTROLLER'!C$9:I$582,7,FALSE),0)</f>
        <v>0</v>
      </c>
      <c r="F34" s="1">
        <f>IFERROR(VLOOKUP(B34,'1080 - TREASURER'!C$9:I$522,7,FALSE),0)</f>
        <v>0</v>
      </c>
      <c r="G34" s="1">
        <f>IFERROR(VLOOKUP(B34,'1340 - ADM BUDGET AND PLANNING '!C$9:I$592,7,FALSE),0)</f>
        <v>0</v>
      </c>
      <c r="H34" s="1">
        <f>IFERROR(VLOOKUP(B34,'1342 - ADM INTERNAL AUDIT'!C$9:I$585,7,FALSE),0)</f>
        <v>0</v>
      </c>
      <c r="I34" s="1">
        <v>0</v>
      </c>
      <c r="J34" s="1">
        <f>IFERROR(VLOOKUP(B34,'LEGISLATIVE AUDITOR'!C$9:I$92,7,FALSE),0)</f>
        <v>0</v>
      </c>
      <c r="K34" s="1">
        <f>IFERROR(VLOOKUP(B34,'2892 - DCA ADMINISTRATION'!C$9:I$23,7,FALSE),0)</f>
        <v>0</v>
      </c>
      <c r="L34" s="1">
        <f>IFERROR(VLOOKUP(B34,'1052 - STATE ARCHIVES'!C$9:I$115,7,FALSE),0)</f>
        <v>0</v>
      </c>
      <c r="M34" s="1">
        <v>0</v>
      </c>
      <c r="N34" s="1">
        <f>IFERROR(VLOOKUP(B34,'2889 - LAW LIBRARY'!C$9:I$21,7,FALSE),0)</f>
        <v>0</v>
      </c>
      <c r="O34" s="1">
        <v>0</v>
      </c>
      <c r="P34" s="1">
        <f>IFERROR(VLOOKUP(B34,'3150 - DHHS ADMINISTRATION'!C$9:I$69,7,FALSE),0)</f>
        <v>0</v>
      </c>
      <c r="Q34" s="1">
        <f t="shared" si="0"/>
        <v>0</v>
      </c>
    </row>
    <row r="35" spans="1:17">
      <c r="A35" s="1">
        <v>40</v>
      </c>
      <c r="B35" s="1" t="s">
        <v>47</v>
      </c>
      <c r="C35" s="1">
        <f>IFERROR(VLOOKUP(B35,'BUILDING DEPRECIATION'!C$9:I$200,7,FALSE),0)</f>
        <v>0</v>
      </c>
      <c r="D35" s="1">
        <v>0</v>
      </c>
      <c r="E35" s="1">
        <f>IFERROR(VLOOKUP(B35,'1130 - CONTROLLER'!C$9:I$582,7,FALSE),0)</f>
        <v>2813.1395354057668</v>
      </c>
      <c r="F35" s="1">
        <f>IFERROR(VLOOKUP(B35,'1080 - TREASURER'!C$9:I$522,7,FALSE),0)</f>
        <v>123.53980717721451</v>
      </c>
      <c r="G35" s="1">
        <f>IFERROR(VLOOKUP(B35,'1340 - ADM BUDGET AND PLANNING '!C$9:I$592,7,FALSE),0)</f>
        <v>2209.6432060902189</v>
      </c>
      <c r="H35" s="1">
        <f>IFERROR(VLOOKUP(B35,'1342 - ADM INTERNAL AUDIT'!C$9:I$585,7,FALSE),0)</f>
        <v>223.9790182249545</v>
      </c>
      <c r="I35" s="1">
        <v>0</v>
      </c>
      <c r="J35" s="1">
        <f>IFERROR(VLOOKUP(B35,'LEGISLATIVE AUDITOR'!C$9:I$92,7,FALSE),0)</f>
        <v>0</v>
      </c>
      <c r="K35" s="1">
        <f>IFERROR(VLOOKUP(B35,'2892 - DCA ADMINISTRATION'!C$9:I$23,7,FALSE),0)</f>
        <v>0</v>
      </c>
      <c r="L35" s="1">
        <f>IFERROR(VLOOKUP(B35,'1052 - STATE ARCHIVES'!C$9:I$115,7,FALSE),0)</f>
        <v>0</v>
      </c>
      <c r="M35" s="1">
        <v>0</v>
      </c>
      <c r="N35" s="1">
        <f>IFERROR(VLOOKUP(B35,'2889 - LAW LIBRARY'!C$9:I$21,7,FALSE),0)</f>
        <v>0</v>
      </c>
      <c r="O35" s="1">
        <v>0</v>
      </c>
      <c r="P35" s="1">
        <f>IFERROR(VLOOKUP(B35,'3150 - DHHS ADMINISTRATION'!C$9:I$69,7,FALSE),0)</f>
        <v>0</v>
      </c>
      <c r="Q35" s="1">
        <f t="shared" si="0"/>
        <v>5370.3015668981552</v>
      </c>
    </row>
    <row r="36" spans="1:17">
      <c r="A36" s="1">
        <v>41</v>
      </c>
      <c r="B36" s="1" t="s">
        <v>48</v>
      </c>
      <c r="C36" s="1">
        <f>IFERROR(VLOOKUP(B36,'BUILDING DEPRECIATION'!C$9:I$200,7,FALSE),0)</f>
        <v>63342.727980298514</v>
      </c>
      <c r="D36" s="1">
        <v>0</v>
      </c>
      <c r="E36" s="1">
        <f>IFERROR(VLOOKUP(B36,'1130 - CONTROLLER'!C$9:I$582,7,FALSE),0)</f>
        <v>18112.680145506449</v>
      </c>
      <c r="F36" s="1">
        <f>IFERROR(VLOOKUP(B36,'1080 - TREASURER'!C$9:I$522,7,FALSE),0)</f>
        <v>1282.7521042868082</v>
      </c>
      <c r="G36" s="1">
        <f>IFERROR(VLOOKUP(B36,'1340 - ADM BUDGET AND PLANNING '!C$9:I$592,7,FALSE),0)</f>
        <v>-16325.923417155289</v>
      </c>
      <c r="H36" s="1">
        <f>IFERROR(VLOOKUP(B36,'1342 - ADM INTERNAL AUDIT'!C$9:I$585,7,FALSE),0)</f>
        <v>50562.052352061881</v>
      </c>
      <c r="I36" s="1">
        <v>-9</v>
      </c>
      <c r="J36" s="1">
        <f>IFERROR(VLOOKUP(B36,'LEGISLATIVE AUDITOR'!C$9:I$92,7,FALSE),0)</f>
        <v>2171.4065070000001</v>
      </c>
      <c r="K36" s="1">
        <f>IFERROR(VLOOKUP(B36,'2892 - DCA ADMINISTRATION'!C$9:I$23,7,FALSE),0)</f>
        <v>0</v>
      </c>
      <c r="L36" s="1">
        <f>IFERROR(VLOOKUP(B36,'1052 - STATE ARCHIVES'!C$9:I$115,7,FALSE),0)</f>
        <v>31107.33727859363</v>
      </c>
      <c r="M36" s="1">
        <v>4123.0317942052998</v>
      </c>
      <c r="N36" s="1">
        <f>IFERROR(VLOOKUP(B36,'2889 - LAW LIBRARY'!C$9:I$21,7,FALSE),0)</f>
        <v>0</v>
      </c>
      <c r="O36" s="1">
        <v>0</v>
      </c>
      <c r="P36" s="1">
        <f>IFERROR(VLOOKUP(B36,'3150 - DHHS ADMINISTRATION'!C$9:I$69,7,FALSE),0)</f>
        <v>0</v>
      </c>
      <c r="Q36" s="1">
        <f t="shared" si="0"/>
        <v>154367.0647447973</v>
      </c>
    </row>
    <row r="37" spans="1:17">
      <c r="A37" s="1">
        <v>42</v>
      </c>
      <c r="B37" s="1" t="s">
        <v>49</v>
      </c>
      <c r="C37" s="1">
        <f>IFERROR(VLOOKUP(B37,'BUILDING DEPRECIATION'!C$9:I$200,7,FALSE),0)</f>
        <v>0</v>
      </c>
      <c r="D37" s="1">
        <v>0</v>
      </c>
      <c r="E37" s="1">
        <f>IFERROR(VLOOKUP(B37,'1130 - CONTROLLER'!C$9:I$582,7,FALSE),0)</f>
        <v>0</v>
      </c>
      <c r="F37" s="1">
        <f>IFERROR(VLOOKUP(B37,'1080 - TREASURER'!C$9:I$522,7,FALSE),0)</f>
        <v>-276.19418724896911</v>
      </c>
      <c r="G37" s="1">
        <f>IFERROR(VLOOKUP(B37,'1340 - ADM BUDGET AND PLANNING '!C$9:I$592,7,FALSE),0)</f>
        <v>2449</v>
      </c>
      <c r="H37" s="1">
        <f>IFERROR(VLOOKUP(B37,'1342 - ADM INTERNAL AUDIT'!C$9:I$585,7,FALSE),0)</f>
        <v>0</v>
      </c>
      <c r="I37" s="1">
        <v>0</v>
      </c>
      <c r="J37" s="1">
        <f>IFERROR(VLOOKUP(B37,'LEGISLATIVE AUDITOR'!C$9:I$92,7,FALSE),0)</f>
        <v>0</v>
      </c>
      <c r="K37" s="1">
        <f>IFERROR(VLOOKUP(B37,'2892 - DCA ADMINISTRATION'!C$9:I$23,7,FALSE),0)</f>
        <v>0</v>
      </c>
      <c r="L37" s="1">
        <f>IFERROR(VLOOKUP(B37,'1052 - STATE ARCHIVES'!C$9:I$115,7,FALSE),0)</f>
        <v>57222.43104538988</v>
      </c>
      <c r="M37" s="1">
        <v>0</v>
      </c>
      <c r="N37" s="1">
        <f>IFERROR(VLOOKUP(B37,'2889 - LAW LIBRARY'!C$9:I$21,7,FALSE),0)</f>
        <v>0</v>
      </c>
      <c r="O37" s="1">
        <v>0</v>
      </c>
      <c r="P37" s="1">
        <f>IFERROR(VLOOKUP(B37,'3150 - DHHS ADMINISTRATION'!C$9:I$69,7,FALSE),0)</f>
        <v>0</v>
      </c>
      <c r="Q37" s="1">
        <f t="shared" si="0"/>
        <v>59395.23685814091</v>
      </c>
    </row>
    <row r="38" spans="1:17">
      <c r="A38" s="1">
        <v>43</v>
      </c>
      <c r="B38" s="1" t="s">
        <v>50</v>
      </c>
      <c r="C38" s="1">
        <f>IFERROR(VLOOKUP(B38,'BUILDING DEPRECIATION'!C$9:I$200,7,FALSE),0)</f>
        <v>0</v>
      </c>
      <c r="D38" s="1">
        <v>0</v>
      </c>
      <c r="E38" s="1">
        <f>IFERROR(VLOOKUP(B38,'1130 - CONTROLLER'!C$9:I$582,7,FALSE),0)</f>
        <v>7.9203315310259574</v>
      </c>
      <c r="F38" s="1">
        <f>IFERROR(VLOOKUP(B38,'1080 - TREASURER'!C$9:I$522,7,FALSE),0)</f>
        <v>0</v>
      </c>
      <c r="G38" s="1">
        <f>IFERROR(VLOOKUP(B38,'1340 - ADM BUDGET AND PLANNING '!C$9:I$592,7,FALSE),0)</f>
        <v>438.91651173045869</v>
      </c>
      <c r="H38" s="1">
        <f>IFERROR(VLOOKUP(B38,'1342 - ADM INTERNAL AUDIT'!C$9:I$585,7,FALSE),0)</f>
        <v>0.63331374535240703</v>
      </c>
      <c r="I38" s="1">
        <v>0</v>
      </c>
      <c r="J38" s="1">
        <f>IFERROR(VLOOKUP(B38,'LEGISLATIVE AUDITOR'!C$9:I$92,7,FALSE),0)</f>
        <v>0</v>
      </c>
      <c r="K38" s="1">
        <f>IFERROR(VLOOKUP(B38,'2892 - DCA ADMINISTRATION'!C$9:I$23,7,FALSE),0)</f>
        <v>0</v>
      </c>
      <c r="L38" s="1">
        <f>IFERROR(VLOOKUP(B38,'1052 - STATE ARCHIVES'!C$9:I$115,7,FALSE),0)</f>
        <v>0</v>
      </c>
      <c r="M38" s="1">
        <v>0</v>
      </c>
      <c r="N38" s="1">
        <f>IFERROR(VLOOKUP(B38,'2889 - LAW LIBRARY'!C$9:I$21,7,FALSE),0)</f>
        <v>0</v>
      </c>
      <c r="O38" s="1">
        <v>0</v>
      </c>
      <c r="P38" s="1">
        <f>IFERROR(VLOOKUP(B38,'3150 - DHHS ADMINISTRATION'!C$9:I$69,7,FALSE),0)</f>
        <v>0</v>
      </c>
      <c r="Q38" s="1">
        <f t="shared" si="0"/>
        <v>447.47015700683704</v>
      </c>
    </row>
    <row r="39" spans="1:17">
      <c r="A39" s="1">
        <v>44</v>
      </c>
      <c r="B39" s="1" t="s">
        <v>51</v>
      </c>
      <c r="C39" s="1">
        <f>IFERROR(VLOOKUP(B39,'BUILDING DEPRECIATION'!C$9:I$200,7,FALSE),0)</f>
        <v>0</v>
      </c>
      <c r="D39" s="1">
        <v>0</v>
      </c>
      <c r="E39" s="1">
        <f>IFERROR(VLOOKUP(B39,'1130 - CONTROLLER'!C$9:I$582,7,FALSE),0)</f>
        <v>0</v>
      </c>
      <c r="F39" s="1">
        <f>IFERROR(VLOOKUP(B39,'1080 - TREASURER'!C$9:I$522,7,FALSE),0)</f>
        <v>0</v>
      </c>
      <c r="G39" s="1">
        <f>IFERROR(VLOOKUP(B39,'1340 - ADM BUDGET AND PLANNING '!C$9:I$592,7,FALSE),0)</f>
        <v>0</v>
      </c>
      <c r="H39" s="1">
        <f>IFERROR(VLOOKUP(B39,'1342 - ADM INTERNAL AUDIT'!C$9:I$585,7,FALSE),0)</f>
        <v>0</v>
      </c>
      <c r="I39" s="1">
        <v>0</v>
      </c>
      <c r="J39" s="1">
        <f>IFERROR(VLOOKUP(B39,'LEGISLATIVE AUDITOR'!C$9:I$92,7,FALSE),0)</f>
        <v>0</v>
      </c>
      <c r="K39" s="1">
        <f>IFERROR(VLOOKUP(B39,'2892 - DCA ADMINISTRATION'!C$9:I$23,7,FALSE),0)</f>
        <v>0</v>
      </c>
      <c r="L39" s="1">
        <f>IFERROR(VLOOKUP(B39,'1052 - STATE ARCHIVES'!C$9:I$115,7,FALSE),0)</f>
        <v>0</v>
      </c>
      <c r="M39" s="1">
        <v>0</v>
      </c>
      <c r="N39" s="1">
        <f>IFERROR(VLOOKUP(B39,'2889 - LAW LIBRARY'!C$9:I$21,7,FALSE),0)</f>
        <v>0</v>
      </c>
      <c r="O39" s="1">
        <v>0</v>
      </c>
      <c r="P39" s="1">
        <f>IFERROR(VLOOKUP(B39,'3150 - DHHS ADMINISTRATION'!C$9:I$69,7,FALSE),0)</f>
        <v>0</v>
      </c>
      <c r="Q39" s="1">
        <f t="shared" si="0"/>
        <v>0</v>
      </c>
    </row>
    <row r="40" spans="1:17">
      <c r="A40" s="1">
        <v>45</v>
      </c>
      <c r="B40" s="1" t="s">
        <v>52</v>
      </c>
      <c r="C40" s="1">
        <f>IFERROR(VLOOKUP(B40,'BUILDING DEPRECIATION'!C$9:I$200,7,FALSE),0)</f>
        <v>-17788</v>
      </c>
      <c r="D40" s="1">
        <v>0</v>
      </c>
      <c r="E40" s="1">
        <f>IFERROR(VLOOKUP(B40,'1130 - CONTROLLER'!C$9:I$582,7,FALSE),0)</f>
        <v>0</v>
      </c>
      <c r="F40" s="1">
        <f>IFERROR(VLOOKUP(B40,'1080 - TREASURER'!C$9:I$522,7,FALSE),0)</f>
        <v>0</v>
      </c>
      <c r="G40" s="1">
        <f>IFERROR(VLOOKUP(B40,'1340 - ADM BUDGET AND PLANNING '!C$9:I$592,7,FALSE),0)</f>
        <v>0</v>
      </c>
      <c r="H40" s="1">
        <f>IFERROR(VLOOKUP(B40,'1342 - ADM INTERNAL AUDIT'!C$9:I$585,7,FALSE),0)</f>
        <v>0</v>
      </c>
      <c r="I40" s="1">
        <v>0</v>
      </c>
      <c r="J40" s="1">
        <f>IFERROR(VLOOKUP(B40,'LEGISLATIVE AUDITOR'!C$9:I$92,7,FALSE),0)</f>
        <v>0</v>
      </c>
      <c r="K40" s="1">
        <f>IFERROR(VLOOKUP(B40,'2892 - DCA ADMINISTRATION'!C$9:I$23,7,FALSE),0)</f>
        <v>0</v>
      </c>
      <c r="L40" s="1">
        <f>IFERROR(VLOOKUP(B40,'1052 - STATE ARCHIVES'!C$9:I$115,7,FALSE),0)</f>
        <v>0</v>
      </c>
      <c r="M40" s="1">
        <v>0</v>
      </c>
      <c r="N40" s="1">
        <f>IFERROR(VLOOKUP(B40,'2889 - LAW LIBRARY'!C$9:I$21,7,FALSE),0)</f>
        <v>0</v>
      </c>
      <c r="O40" s="1">
        <v>0</v>
      </c>
      <c r="P40" s="1">
        <f>IFERROR(VLOOKUP(B40,'3150 - DHHS ADMINISTRATION'!C$9:I$69,7,FALSE),0)</f>
        <v>0</v>
      </c>
      <c r="Q40" s="1">
        <f t="shared" si="0"/>
        <v>-17788</v>
      </c>
    </row>
    <row r="41" spans="1:17">
      <c r="A41" s="1">
        <v>46</v>
      </c>
      <c r="B41" s="1" t="s">
        <v>53</v>
      </c>
      <c r="C41" s="1">
        <f>IFERROR(VLOOKUP(B41,'BUILDING DEPRECIATION'!C$9:I$200,7,FALSE),0)</f>
        <v>0</v>
      </c>
      <c r="D41" s="1">
        <v>0</v>
      </c>
      <c r="E41" s="1">
        <f>IFERROR(VLOOKUP(B41,'1130 - CONTROLLER'!C$9:I$582,7,FALSE),0)</f>
        <v>10.385592419186244</v>
      </c>
      <c r="F41" s="1">
        <f>IFERROR(VLOOKUP(B41,'1080 - TREASURER'!C$9:I$522,7,FALSE),0)</f>
        <v>0</v>
      </c>
      <c r="G41" s="1">
        <f>IFERROR(VLOOKUP(B41,'1340 - ADM BUDGET AND PLANNING '!C$9:I$592,7,FALSE),0)</f>
        <v>421.77847289896312</v>
      </c>
      <c r="H41" s="1">
        <f>IFERROR(VLOOKUP(B41,'1342 - ADM INTERNAL AUDIT'!C$9:I$585,7,FALSE),0)</f>
        <v>0.76258212181568441</v>
      </c>
      <c r="I41" s="1">
        <v>0</v>
      </c>
      <c r="J41" s="1">
        <f>IFERROR(VLOOKUP(B41,'LEGISLATIVE AUDITOR'!C$9:I$92,7,FALSE),0)</f>
        <v>0</v>
      </c>
      <c r="K41" s="1">
        <f>IFERROR(VLOOKUP(B41,'2892 - DCA ADMINISTRATION'!C$9:I$23,7,FALSE),0)</f>
        <v>0</v>
      </c>
      <c r="L41" s="1">
        <f>IFERROR(VLOOKUP(B41,'1052 - STATE ARCHIVES'!C$9:I$115,7,FALSE),0)</f>
        <v>0</v>
      </c>
      <c r="M41" s="1">
        <v>0</v>
      </c>
      <c r="N41" s="1">
        <f>IFERROR(VLOOKUP(B41,'2889 - LAW LIBRARY'!C$9:I$21,7,FALSE),0)</f>
        <v>0</v>
      </c>
      <c r="O41" s="1">
        <v>0</v>
      </c>
      <c r="P41" s="1">
        <f>IFERROR(VLOOKUP(B41,'3150 - DHHS ADMINISTRATION'!C$9:I$69,7,FALSE),0)</f>
        <v>0</v>
      </c>
      <c r="Q41" s="1">
        <f t="shared" si="0"/>
        <v>432.92664743996505</v>
      </c>
    </row>
    <row r="42" spans="1:17">
      <c r="A42" s="1">
        <v>47</v>
      </c>
      <c r="B42" s="1" t="s">
        <v>54</v>
      </c>
      <c r="C42" s="1">
        <f>IFERROR(VLOOKUP(B42,'BUILDING DEPRECIATION'!C$9:I$200,7,FALSE),0)</f>
        <v>0</v>
      </c>
      <c r="D42" s="1">
        <v>0</v>
      </c>
      <c r="E42" s="1">
        <f>IFERROR(VLOOKUP(B42,'1130 - CONTROLLER'!C$9:I$582,7,FALSE),0)</f>
        <v>1125.3766009960109</v>
      </c>
      <c r="F42" s="1">
        <f>IFERROR(VLOOKUP(B42,'1080 - TREASURER'!C$9:I$522,7,FALSE),0)</f>
        <v>56.849396007683808</v>
      </c>
      <c r="G42" s="1">
        <f>IFERROR(VLOOKUP(B42,'1340 - ADM BUDGET AND PLANNING '!C$9:I$592,7,FALSE),0)</f>
        <v>762.29567490497902</v>
      </c>
      <c r="H42" s="1">
        <f>IFERROR(VLOOKUP(B42,'1342 - ADM INTERNAL AUDIT'!C$9:I$585,7,FALSE),0)</f>
        <v>84.524453944332322</v>
      </c>
      <c r="I42" s="1">
        <v>0</v>
      </c>
      <c r="J42" s="1">
        <f>IFERROR(VLOOKUP(B42,'LEGISLATIVE AUDITOR'!C$9:I$92,7,FALSE),0)</f>
        <v>0</v>
      </c>
      <c r="K42" s="1">
        <f>IFERROR(VLOOKUP(B42,'2892 - DCA ADMINISTRATION'!C$9:I$23,7,FALSE),0)</f>
        <v>0</v>
      </c>
      <c r="L42" s="1">
        <f>IFERROR(VLOOKUP(B42,'1052 - STATE ARCHIVES'!C$9:I$115,7,FALSE),0)</f>
        <v>-7908.7122762420386</v>
      </c>
      <c r="M42" s="1">
        <v>4911.2584607445497</v>
      </c>
      <c r="N42" s="1">
        <f>IFERROR(VLOOKUP(B42,'2889 - LAW LIBRARY'!C$9:I$21,7,FALSE),0)</f>
        <v>0</v>
      </c>
      <c r="O42" s="1">
        <v>0</v>
      </c>
      <c r="P42" s="1">
        <f>IFERROR(VLOOKUP(B42,'3150 - DHHS ADMINISTRATION'!C$9:I$69,7,FALSE),0)</f>
        <v>0</v>
      </c>
      <c r="Q42" s="1">
        <f t="shared" si="0"/>
        <v>-968.40768964448307</v>
      </c>
    </row>
    <row r="43" spans="1:17">
      <c r="A43" s="1">
        <v>48</v>
      </c>
      <c r="B43" s="1" t="s">
        <v>55</v>
      </c>
      <c r="C43" s="1">
        <f>IFERROR(VLOOKUP(B43,'BUILDING DEPRECIATION'!C$9:I$200,7,FALSE),0)</f>
        <v>0</v>
      </c>
      <c r="D43" s="1">
        <v>0</v>
      </c>
      <c r="E43" s="1">
        <f>IFERROR(VLOOKUP(B43,'1130 - CONTROLLER'!C$9:I$582,7,FALSE),0)</f>
        <v>-1098.4678103689187</v>
      </c>
      <c r="F43" s="1">
        <f>IFERROR(VLOOKUP(B43,'1080 - TREASURER'!C$9:I$522,7,FALSE),0)</f>
        <v>-89.747310273120405</v>
      </c>
      <c r="G43" s="1">
        <f>IFERROR(VLOOKUP(B43,'1340 - ADM BUDGET AND PLANNING '!C$9:I$592,7,FALSE),0)</f>
        <v>3053.2722490374817</v>
      </c>
      <c r="H43" s="1">
        <f>IFERROR(VLOOKUP(B43,'1342 - ADM INTERNAL AUDIT'!C$9:I$585,7,FALSE),0)</f>
        <v>-96.523212964627646</v>
      </c>
      <c r="I43" s="1">
        <v>0</v>
      </c>
      <c r="J43" s="1">
        <f>IFERROR(VLOOKUP(B43,'LEGISLATIVE AUDITOR'!C$9:I$92,7,FALSE),0)</f>
        <v>0</v>
      </c>
      <c r="K43" s="1">
        <f>IFERROR(VLOOKUP(B43,'2892 - DCA ADMINISTRATION'!C$9:I$23,7,FALSE),0)</f>
        <v>0</v>
      </c>
      <c r="L43" s="1">
        <f>IFERROR(VLOOKUP(B43,'1052 - STATE ARCHIVES'!C$9:I$115,7,FALSE),0)</f>
        <v>0</v>
      </c>
      <c r="M43" s="1">
        <v>0</v>
      </c>
      <c r="N43" s="1">
        <f>IFERROR(VLOOKUP(B43,'2889 - LAW LIBRARY'!C$9:I$21,7,FALSE),0)</f>
        <v>0</v>
      </c>
      <c r="O43" s="1">
        <v>0</v>
      </c>
      <c r="P43" s="1">
        <f>IFERROR(VLOOKUP(B43,'3150 - DHHS ADMINISTRATION'!C$9:I$69,7,FALSE),0)</f>
        <v>0</v>
      </c>
      <c r="Q43" s="1">
        <f t="shared" si="0"/>
        <v>1768.5339154308151</v>
      </c>
    </row>
    <row r="44" spans="1:17">
      <c r="A44" s="1">
        <v>49</v>
      </c>
      <c r="B44" s="1" t="s">
        <v>56</v>
      </c>
      <c r="C44" s="1">
        <f>IFERROR(VLOOKUP(B44,'BUILDING DEPRECIATION'!C$9:I$200,7,FALSE),0)</f>
        <v>0</v>
      </c>
      <c r="D44" s="1">
        <v>0</v>
      </c>
      <c r="E44" s="1">
        <f>IFERROR(VLOOKUP(B44,'1130 - CONTROLLER'!C$9:I$582,7,FALSE),0)</f>
        <v>0</v>
      </c>
      <c r="F44" s="1">
        <f>IFERROR(VLOOKUP(B44,'1080 - TREASURER'!C$9:I$522,7,FALSE),0)</f>
        <v>660877.55881837278</v>
      </c>
      <c r="G44" s="1">
        <f>IFERROR(VLOOKUP(B44,'1340 - ADM BUDGET AND PLANNING '!C$9:I$592,7,FALSE),0)</f>
        <v>-30656.146787677866</v>
      </c>
      <c r="H44" s="1">
        <f>IFERROR(VLOOKUP(B44,'1342 - ADM INTERNAL AUDIT'!C$9:I$585,7,FALSE),0)</f>
        <v>0</v>
      </c>
      <c r="I44" s="1">
        <v>0</v>
      </c>
      <c r="J44" s="1">
        <f>IFERROR(VLOOKUP(B44,'LEGISLATIVE AUDITOR'!C$9:I$92,7,FALSE),0)</f>
        <v>0</v>
      </c>
      <c r="K44" s="1">
        <f>IFERROR(VLOOKUP(B44,'2892 - DCA ADMINISTRATION'!C$9:I$23,7,FALSE),0)</f>
        <v>0</v>
      </c>
      <c r="L44" s="1">
        <f>IFERROR(VLOOKUP(B44,'1052 - STATE ARCHIVES'!C$9:I$115,7,FALSE),0)</f>
        <v>49.14539011214913</v>
      </c>
      <c r="M44" s="1">
        <v>121.265641006038</v>
      </c>
      <c r="N44" s="1">
        <f>IFERROR(VLOOKUP(B44,'2889 - LAW LIBRARY'!C$9:I$21,7,FALSE),0)</f>
        <v>0</v>
      </c>
      <c r="O44" s="1">
        <v>0</v>
      </c>
      <c r="P44" s="1">
        <f>IFERROR(VLOOKUP(B44,'3150 - DHHS ADMINISTRATION'!C$9:I$69,7,FALSE),0)</f>
        <v>0</v>
      </c>
      <c r="Q44" s="1">
        <f t="shared" si="0"/>
        <v>630391.82306181313</v>
      </c>
    </row>
    <row r="45" spans="1:17">
      <c r="A45" s="1">
        <v>50</v>
      </c>
      <c r="B45" s="1" t="s">
        <v>57</v>
      </c>
      <c r="C45" s="1">
        <f>IFERROR(VLOOKUP(B45,'BUILDING DEPRECIATION'!C$9:I$200,7,FALSE),0)</f>
        <v>6300.216830871741</v>
      </c>
      <c r="D45" s="1">
        <v>0</v>
      </c>
      <c r="E45" s="1">
        <f>IFERROR(VLOOKUP(B45,'1130 - CONTROLLER'!C$9:I$582,7,FALSE),0)</f>
        <v>1938.1695892519724</v>
      </c>
      <c r="F45" s="1">
        <f>IFERROR(VLOOKUP(B45,'1080 - TREASURER'!C$9:I$522,7,FALSE),0)</f>
        <v>217.47920567266422</v>
      </c>
      <c r="G45" s="1">
        <f>IFERROR(VLOOKUP(B45,'1340 - ADM BUDGET AND PLANNING '!C$9:I$592,7,FALSE),0)</f>
        <v>3105.0830096284449</v>
      </c>
      <c r="H45" s="1">
        <f>IFERROR(VLOOKUP(B45,'1342 - ADM INTERNAL AUDIT'!C$9:I$585,7,FALSE),0)</f>
        <v>139.63184243152165</v>
      </c>
      <c r="I45" s="1">
        <v>0</v>
      </c>
      <c r="J45" s="1">
        <f>IFERROR(VLOOKUP(B45,'LEGISLATIVE AUDITOR'!C$9:I$92,7,FALSE),0)</f>
        <v>0</v>
      </c>
      <c r="K45" s="1">
        <f>IFERROR(VLOOKUP(B45,'2892 - DCA ADMINISTRATION'!C$9:I$23,7,FALSE),0)</f>
        <v>0</v>
      </c>
      <c r="L45" s="1">
        <f>IFERROR(VLOOKUP(B45,'1052 - STATE ARCHIVES'!C$9:I$115,7,FALSE),0)</f>
        <v>0</v>
      </c>
      <c r="M45" s="1">
        <v>0</v>
      </c>
      <c r="N45" s="1">
        <f>IFERROR(VLOOKUP(B45,'2889 - LAW LIBRARY'!C$9:I$21,7,FALSE),0)</f>
        <v>0</v>
      </c>
      <c r="O45" s="1">
        <v>0</v>
      </c>
      <c r="P45" s="1">
        <f>IFERROR(VLOOKUP(B45,'3150 - DHHS ADMINISTRATION'!C$9:I$69,7,FALSE),0)</f>
        <v>0</v>
      </c>
      <c r="Q45" s="1">
        <f t="shared" si="0"/>
        <v>11700.580477856343</v>
      </c>
    </row>
    <row r="46" spans="1:17">
      <c r="A46" s="1">
        <v>51</v>
      </c>
      <c r="B46" s="1" t="s">
        <v>58</v>
      </c>
      <c r="C46" s="1">
        <f>IFERROR(VLOOKUP(B46,'BUILDING DEPRECIATION'!C$9:I$200,7,FALSE),0)</f>
        <v>0</v>
      </c>
      <c r="D46" s="1">
        <v>0</v>
      </c>
      <c r="E46" s="1">
        <f>IFERROR(VLOOKUP(B46,'1130 - CONTROLLER'!C$9:I$582,7,FALSE),0)</f>
        <v>1093.5800215865825</v>
      </c>
      <c r="F46" s="1">
        <f>IFERROR(VLOOKUP(B46,'1080 - TREASURER'!C$9:I$522,7,FALSE),0)</f>
        <v>82.980667736659072</v>
      </c>
      <c r="G46" s="1">
        <f>IFERROR(VLOOKUP(B46,'1340 - ADM BUDGET AND PLANNING '!C$9:I$592,7,FALSE),0)</f>
        <v>4337.3345086876343</v>
      </c>
      <c r="H46" s="1">
        <f>IFERROR(VLOOKUP(B46,'1342 - ADM INTERNAL AUDIT'!C$9:I$585,7,FALSE),0)</f>
        <v>79.705357533884566</v>
      </c>
      <c r="I46" s="1">
        <v>0</v>
      </c>
      <c r="J46" s="1">
        <f>IFERROR(VLOOKUP(B46,'LEGISLATIVE AUDITOR'!C$9:I$92,7,FALSE),0)</f>
        <v>0</v>
      </c>
      <c r="K46" s="1">
        <f>IFERROR(VLOOKUP(B46,'2892 - DCA ADMINISTRATION'!C$9:I$23,7,FALSE),0)</f>
        <v>0</v>
      </c>
      <c r="L46" s="1">
        <f>IFERROR(VLOOKUP(B46,'1052 - STATE ARCHIVES'!C$9:I$115,7,FALSE),0)</f>
        <v>0</v>
      </c>
      <c r="M46" s="1">
        <v>0</v>
      </c>
      <c r="N46" s="1">
        <f>IFERROR(VLOOKUP(B46,'2889 - LAW LIBRARY'!C$9:I$21,7,FALSE),0)</f>
        <v>0</v>
      </c>
      <c r="O46" s="1">
        <v>0</v>
      </c>
      <c r="P46" s="1">
        <f>IFERROR(VLOOKUP(B46,'3150 - DHHS ADMINISTRATION'!C$9:I$69,7,FALSE),0)</f>
        <v>0</v>
      </c>
      <c r="Q46" s="1">
        <f t="shared" si="0"/>
        <v>5593.60055554476</v>
      </c>
    </row>
    <row r="47" spans="1:17">
      <c r="A47" s="1">
        <v>52</v>
      </c>
      <c r="B47" s="1" t="s">
        <v>59</v>
      </c>
      <c r="C47" s="1">
        <f>IFERROR(VLOOKUP(B47,'BUILDING DEPRECIATION'!C$9:I$200,7,FALSE),0)</f>
        <v>0</v>
      </c>
      <c r="D47" s="1">
        <v>0</v>
      </c>
      <c r="E47" s="1">
        <f>IFERROR(VLOOKUP(B47,'1130 - CONTROLLER'!C$9:I$582,7,FALSE),0)</f>
        <v>37224.17900978119</v>
      </c>
      <c r="F47" s="1">
        <f>IFERROR(VLOOKUP(B47,'1080 - TREASURER'!C$9:I$522,7,FALSE),0)</f>
        <v>5418.3210694475038</v>
      </c>
      <c r="G47" s="1">
        <f>IFERROR(VLOOKUP(B47,'1340 - ADM BUDGET AND PLANNING '!C$9:I$592,7,FALSE),0)</f>
        <v>4259.3495425723004</v>
      </c>
      <c r="H47" s="1">
        <f>IFERROR(VLOOKUP(B47,'1342 - ADM INTERNAL AUDIT'!C$9:I$585,7,FALSE),0)</f>
        <v>2915.7736214703727</v>
      </c>
      <c r="I47" s="1">
        <v>0</v>
      </c>
      <c r="J47" s="1">
        <f>IFERROR(VLOOKUP(B47,'LEGISLATIVE AUDITOR'!C$9:I$92,7,FALSE),0)</f>
        <v>0</v>
      </c>
      <c r="K47" s="1">
        <f>IFERROR(VLOOKUP(B47,'2892 - DCA ADMINISTRATION'!C$9:I$23,7,FALSE),0)</f>
        <v>0</v>
      </c>
      <c r="L47" s="1">
        <f>IFERROR(VLOOKUP(B47,'1052 - STATE ARCHIVES'!C$9:I$115,7,FALSE),0)</f>
        <v>0</v>
      </c>
      <c r="M47" s="1">
        <v>0</v>
      </c>
      <c r="N47" s="1">
        <f>IFERROR(VLOOKUP(B47,'2889 - LAW LIBRARY'!C$9:I$21,7,FALSE),0)</f>
        <v>0</v>
      </c>
      <c r="O47" s="1">
        <v>0</v>
      </c>
      <c r="P47" s="1">
        <f>IFERROR(VLOOKUP(B47,'3150 - DHHS ADMINISTRATION'!C$9:I$69,7,FALSE),0)</f>
        <v>0</v>
      </c>
      <c r="Q47" s="1">
        <f t="shared" si="0"/>
        <v>49817.623243271373</v>
      </c>
    </row>
    <row r="48" spans="1:17">
      <c r="A48" s="1">
        <v>53</v>
      </c>
      <c r="B48" s="1" t="s">
        <v>60</v>
      </c>
      <c r="C48" s="1">
        <f>IFERROR(VLOOKUP(B48,'BUILDING DEPRECIATION'!C$9:I$200,7,FALSE),0)</f>
        <v>0</v>
      </c>
      <c r="D48" s="1">
        <v>0</v>
      </c>
      <c r="E48" s="1">
        <f>IFERROR(VLOOKUP(B48,'1130 - CONTROLLER'!C$9:I$582,7,FALSE),0)</f>
        <v>12.515666420412092</v>
      </c>
      <c r="F48" s="1">
        <f>IFERROR(VLOOKUP(B48,'1080 - TREASURER'!C$9:I$522,7,FALSE),0)</f>
        <v>2.1157826707893221</v>
      </c>
      <c r="G48" s="1">
        <f>IFERROR(VLOOKUP(B48,'1340 - ADM BUDGET AND PLANNING '!C$9:I$592,7,FALSE),0)</f>
        <v>420.7770932312356</v>
      </c>
      <c r="H48" s="1">
        <f>IFERROR(VLOOKUP(B48,'1342 - ADM INTERNAL AUDIT'!C$9:I$585,7,FALSE),0)</f>
        <v>0.36847280326384668</v>
      </c>
      <c r="I48" s="1">
        <v>0</v>
      </c>
      <c r="J48" s="1">
        <f>IFERROR(VLOOKUP(B48,'LEGISLATIVE AUDITOR'!C$9:I$92,7,FALSE),0)</f>
        <v>0</v>
      </c>
      <c r="K48" s="1">
        <f>IFERROR(VLOOKUP(B48,'2892 - DCA ADMINISTRATION'!C$9:I$23,7,FALSE),0)</f>
        <v>0</v>
      </c>
      <c r="L48" s="1">
        <f>IFERROR(VLOOKUP(B48,'1052 - STATE ARCHIVES'!C$9:I$115,7,FALSE),0)</f>
        <v>0</v>
      </c>
      <c r="M48" s="1">
        <v>0</v>
      </c>
      <c r="N48" s="1">
        <f>IFERROR(VLOOKUP(B48,'2889 - LAW LIBRARY'!C$9:I$21,7,FALSE),0)</f>
        <v>0</v>
      </c>
      <c r="O48" s="1">
        <v>0</v>
      </c>
      <c r="P48" s="1">
        <f>IFERROR(VLOOKUP(B48,'3150 - DHHS ADMINISTRATION'!C$9:I$69,7,FALSE),0)</f>
        <v>0</v>
      </c>
      <c r="Q48" s="1">
        <f t="shared" si="0"/>
        <v>435.77701512570087</v>
      </c>
    </row>
    <row r="49" spans="1:17">
      <c r="A49" s="1">
        <v>54</v>
      </c>
      <c r="B49" s="1" t="s">
        <v>61</v>
      </c>
      <c r="C49" s="1">
        <f>IFERROR(VLOOKUP(B49,'BUILDING DEPRECIATION'!C$9:I$200,7,FALSE),0)</f>
        <v>0</v>
      </c>
      <c r="D49" s="1">
        <v>0</v>
      </c>
      <c r="E49" s="1">
        <f>IFERROR(VLOOKUP(B49,'1130 - CONTROLLER'!C$9:I$582,7,FALSE),0)</f>
        <v>128.91532550101527</v>
      </c>
      <c r="F49" s="1">
        <f>IFERROR(VLOOKUP(B49,'1080 - TREASURER'!C$9:I$522,7,FALSE),0)</f>
        <v>6.1547501714688453</v>
      </c>
      <c r="G49" s="1">
        <f>IFERROR(VLOOKUP(B49,'1340 - ADM BUDGET AND PLANNING '!C$9:I$592,7,FALSE),0)</f>
        <v>1061.0825585894329</v>
      </c>
      <c r="H49" s="1">
        <f>IFERROR(VLOOKUP(B49,'1342 - ADM INTERNAL AUDIT'!C$9:I$585,7,FALSE),0)</f>
        <v>9.7340551922702296</v>
      </c>
      <c r="I49" s="1">
        <v>0</v>
      </c>
      <c r="J49" s="1">
        <f>IFERROR(VLOOKUP(B49,'LEGISLATIVE AUDITOR'!C$9:I$92,7,FALSE),0)</f>
        <v>0</v>
      </c>
      <c r="K49" s="1">
        <f>IFERROR(VLOOKUP(B49,'2892 - DCA ADMINISTRATION'!C$9:I$23,7,FALSE),0)</f>
        <v>0</v>
      </c>
      <c r="L49" s="1">
        <f>IFERROR(VLOOKUP(B49,'1052 - STATE ARCHIVES'!C$9:I$115,7,FALSE),0)</f>
        <v>0</v>
      </c>
      <c r="M49" s="1">
        <v>0</v>
      </c>
      <c r="N49" s="1">
        <f>IFERROR(VLOOKUP(B49,'2889 - LAW LIBRARY'!C$9:I$21,7,FALSE),0)</f>
        <v>0</v>
      </c>
      <c r="O49" s="1">
        <v>0</v>
      </c>
      <c r="P49" s="1">
        <f>IFERROR(VLOOKUP(B49,'3150 - DHHS ADMINISTRATION'!C$9:I$69,7,FALSE),0)</f>
        <v>0</v>
      </c>
      <c r="Q49" s="1">
        <f t="shared" si="0"/>
        <v>1205.8866894541873</v>
      </c>
    </row>
    <row r="50" spans="1:17">
      <c r="A50" s="1">
        <v>55</v>
      </c>
      <c r="B50" s="1" t="s">
        <v>62</v>
      </c>
      <c r="C50" s="1">
        <f>IFERROR(VLOOKUP(B50,'BUILDING DEPRECIATION'!C$9:I$200,7,FALSE),0)</f>
        <v>0</v>
      </c>
      <c r="D50" s="1">
        <v>0</v>
      </c>
      <c r="E50" s="1">
        <f>IFERROR(VLOOKUP(B50,'1130 - CONTROLLER'!C$9:I$582,7,FALSE),0)</f>
        <v>86.308425547490089</v>
      </c>
      <c r="F50" s="1">
        <f>IFERROR(VLOOKUP(B50,'1080 - TREASURER'!C$9:I$522,7,FALSE),0)</f>
        <v>0</v>
      </c>
      <c r="G50" s="1">
        <f>IFERROR(VLOOKUP(B50,'1340 - ADM BUDGET AND PLANNING '!C$9:I$592,7,FALSE),0)</f>
        <v>304.08610197833553</v>
      </c>
      <c r="H50" s="1">
        <f>IFERROR(VLOOKUP(B50,'1342 - ADM INTERNAL AUDIT'!C$9:I$585,7,FALSE),0)</f>
        <v>6.2526678633314896</v>
      </c>
      <c r="I50" s="1">
        <v>0</v>
      </c>
      <c r="J50" s="1">
        <f>IFERROR(VLOOKUP(B50,'LEGISLATIVE AUDITOR'!C$9:I$92,7,FALSE),0)</f>
        <v>0</v>
      </c>
      <c r="K50" s="1">
        <f>IFERROR(VLOOKUP(B50,'2892 - DCA ADMINISTRATION'!C$9:I$23,7,FALSE),0)</f>
        <v>0</v>
      </c>
      <c r="L50" s="1">
        <f>IFERROR(VLOOKUP(B50,'1052 - STATE ARCHIVES'!C$9:I$115,7,FALSE),0)</f>
        <v>0</v>
      </c>
      <c r="M50" s="1">
        <v>0</v>
      </c>
      <c r="N50" s="1">
        <f>IFERROR(VLOOKUP(B50,'2889 - LAW LIBRARY'!C$9:I$21,7,FALSE),0)</f>
        <v>0</v>
      </c>
      <c r="O50" s="1">
        <v>0</v>
      </c>
      <c r="P50" s="1">
        <f>IFERROR(VLOOKUP(B50,'3150 - DHHS ADMINISTRATION'!C$9:I$69,7,FALSE),0)</f>
        <v>0</v>
      </c>
      <c r="Q50" s="1">
        <f t="shared" si="0"/>
        <v>396.64719538915716</v>
      </c>
    </row>
    <row r="51" spans="1:17">
      <c r="A51" s="1">
        <v>56</v>
      </c>
      <c r="B51" s="1" t="s">
        <v>63</v>
      </c>
      <c r="C51" s="1">
        <f>IFERROR(VLOOKUP(B51,'BUILDING DEPRECIATION'!C$9:I$200,7,FALSE),0)</f>
        <v>0</v>
      </c>
      <c r="D51" s="1">
        <v>0</v>
      </c>
      <c r="E51" s="1">
        <f>IFERROR(VLOOKUP(B51,'1130 - CONTROLLER'!C$9:I$582,7,FALSE),0)</f>
        <v>29.29046739561047</v>
      </c>
      <c r="F51" s="1">
        <f>IFERROR(VLOOKUP(B51,'1080 - TREASURER'!C$9:I$522,7,FALSE),0)</f>
        <v>1.5379891480919579</v>
      </c>
      <c r="G51" s="1">
        <f>IFERROR(VLOOKUP(B51,'1340 - ADM BUDGET AND PLANNING '!C$9:I$592,7,FALSE),0)</f>
        <v>176.94357284450061</v>
      </c>
      <c r="H51" s="1">
        <f>IFERROR(VLOOKUP(B51,'1342 - ADM INTERNAL AUDIT'!C$9:I$585,7,FALSE),0)</f>
        <v>1.2049539713278588</v>
      </c>
      <c r="I51" s="1">
        <v>0</v>
      </c>
      <c r="J51" s="1">
        <f>IFERROR(VLOOKUP(B51,'LEGISLATIVE AUDITOR'!C$9:I$92,7,FALSE),0)</f>
        <v>0</v>
      </c>
      <c r="K51" s="1">
        <f>IFERROR(VLOOKUP(B51,'2892 - DCA ADMINISTRATION'!C$9:I$23,7,FALSE),0)</f>
        <v>0</v>
      </c>
      <c r="L51" s="1">
        <f>IFERROR(VLOOKUP(B51,'1052 - STATE ARCHIVES'!C$9:I$115,7,FALSE),0)</f>
        <v>0</v>
      </c>
      <c r="M51" s="1">
        <v>0</v>
      </c>
      <c r="N51" s="1">
        <f>IFERROR(VLOOKUP(B51,'2889 - LAW LIBRARY'!C$9:I$21,7,FALSE),0)</f>
        <v>0</v>
      </c>
      <c r="O51" s="1">
        <v>0</v>
      </c>
      <c r="P51" s="1">
        <f>IFERROR(VLOOKUP(B51,'3150 - DHHS ADMINISTRATION'!C$9:I$69,7,FALSE),0)</f>
        <v>0</v>
      </c>
      <c r="Q51" s="1">
        <f t="shared" si="0"/>
        <v>208.97698335953089</v>
      </c>
    </row>
    <row r="52" spans="1:17">
      <c r="A52" s="1">
        <v>57</v>
      </c>
      <c r="B52" s="1" t="s">
        <v>64</v>
      </c>
      <c r="C52" s="1">
        <f>IFERROR(VLOOKUP(B52,'BUILDING DEPRECIATION'!C$9:I$200,7,FALSE),0)</f>
        <v>6295.5486468670388</v>
      </c>
      <c r="D52" s="1">
        <v>0</v>
      </c>
      <c r="E52" s="1">
        <f>IFERROR(VLOOKUP(B52,'1130 - CONTROLLER'!C$9:I$582,7,FALSE),0)</f>
        <v>1430.3536184989582</v>
      </c>
      <c r="F52" s="1">
        <f>IFERROR(VLOOKUP(B52,'1080 - TREASURER'!C$9:I$522,7,FALSE),0)</f>
        <v>137.68716617901097</v>
      </c>
      <c r="G52" s="1">
        <f>IFERROR(VLOOKUP(B52,'1340 - ADM BUDGET AND PLANNING '!C$9:I$592,7,FALSE),0)</f>
        <v>1980.7782828906657</v>
      </c>
      <c r="H52" s="1">
        <f>IFERROR(VLOOKUP(B52,'1342 - ADM INTERNAL AUDIT'!C$9:I$585,7,FALSE),0)</f>
        <v>104.01013498897389</v>
      </c>
      <c r="I52" s="1">
        <v>0</v>
      </c>
      <c r="J52" s="1">
        <f>IFERROR(VLOOKUP(B52,'LEGISLATIVE AUDITOR'!C$9:I$92,7,FALSE),0)</f>
        <v>0</v>
      </c>
      <c r="K52" s="1">
        <f>IFERROR(VLOOKUP(B52,'2892 - DCA ADMINISTRATION'!C$9:I$23,7,FALSE),0)</f>
        <v>0</v>
      </c>
      <c r="L52" s="1">
        <f>IFERROR(VLOOKUP(B52,'1052 - STATE ARCHIVES'!C$9:I$115,7,FALSE),0)</f>
        <v>0</v>
      </c>
      <c r="M52" s="1">
        <v>0</v>
      </c>
      <c r="N52" s="1">
        <f>IFERROR(VLOOKUP(B52,'2889 - LAW LIBRARY'!C$9:I$21,7,FALSE),0)</f>
        <v>0</v>
      </c>
      <c r="O52" s="1">
        <v>0</v>
      </c>
      <c r="P52" s="1">
        <f>IFERROR(VLOOKUP(B52,'3150 - DHHS ADMINISTRATION'!C$9:I$69,7,FALSE),0)</f>
        <v>0</v>
      </c>
      <c r="Q52" s="1">
        <f t="shared" si="0"/>
        <v>9948.3778494246471</v>
      </c>
    </row>
    <row r="53" spans="1:17">
      <c r="A53" s="1">
        <v>58</v>
      </c>
      <c r="B53" s="1" t="s">
        <v>65</v>
      </c>
      <c r="C53" s="1">
        <f>IFERROR(VLOOKUP(B53,'BUILDING DEPRECIATION'!C$9:I$200,7,FALSE),0)</f>
        <v>0</v>
      </c>
      <c r="D53" s="1">
        <v>0</v>
      </c>
      <c r="E53" s="1">
        <f>IFERROR(VLOOKUP(B53,'1130 - CONTROLLER'!C$9:I$582,7,FALSE),0)</f>
        <v>115.18971922385256</v>
      </c>
      <c r="F53" s="1">
        <f>IFERROR(VLOOKUP(B53,'1080 - TREASURER'!C$9:I$522,7,FALSE),0)</f>
        <v>15.057306325509552</v>
      </c>
      <c r="G53" s="1">
        <f>IFERROR(VLOOKUP(B53,'1340 - ADM BUDGET AND PLANNING '!C$9:I$592,7,FALSE),0)</f>
        <v>427.77284884616216</v>
      </c>
      <c r="H53" s="1">
        <f>IFERROR(VLOOKUP(B53,'1342 - ADM INTERNAL AUDIT'!C$9:I$585,7,FALSE),0)</f>
        <v>8.3592167189211306</v>
      </c>
      <c r="I53" s="1">
        <v>0</v>
      </c>
      <c r="J53" s="1">
        <f>IFERROR(VLOOKUP(B53,'LEGISLATIVE AUDITOR'!C$9:I$92,7,FALSE),0)</f>
        <v>0</v>
      </c>
      <c r="K53" s="1">
        <f>IFERROR(VLOOKUP(B53,'2892 - DCA ADMINISTRATION'!C$9:I$23,7,FALSE),0)</f>
        <v>0</v>
      </c>
      <c r="L53" s="1">
        <f>IFERROR(VLOOKUP(B53,'1052 - STATE ARCHIVES'!C$9:I$115,7,FALSE),0)</f>
        <v>0</v>
      </c>
      <c r="M53" s="1">
        <v>0</v>
      </c>
      <c r="N53" s="1">
        <f>IFERROR(VLOOKUP(B53,'2889 - LAW LIBRARY'!C$9:I$21,7,FALSE),0)</f>
        <v>0</v>
      </c>
      <c r="O53" s="1">
        <v>0</v>
      </c>
      <c r="P53" s="1">
        <f>IFERROR(VLOOKUP(B53,'3150 - DHHS ADMINISTRATION'!C$9:I$69,7,FALSE),0)</f>
        <v>0</v>
      </c>
      <c r="Q53" s="1">
        <f t="shared" si="0"/>
        <v>566.37909111444549</v>
      </c>
    </row>
    <row r="54" spans="1:17">
      <c r="A54" s="1">
        <v>59</v>
      </c>
      <c r="B54" s="1" t="s">
        <v>66</v>
      </c>
      <c r="C54" s="1">
        <f>IFERROR(VLOOKUP(B54,'BUILDING DEPRECIATION'!C$9:I$200,7,FALSE),0)</f>
        <v>0</v>
      </c>
      <c r="D54" s="1">
        <v>0</v>
      </c>
      <c r="E54" s="1">
        <f>IFERROR(VLOOKUP(B54,'1130 - CONTROLLER'!C$9:I$582,7,FALSE),0)</f>
        <v>789.57927516476752</v>
      </c>
      <c r="F54" s="1">
        <f>IFERROR(VLOOKUP(B54,'1080 - TREASURER'!C$9:I$522,7,FALSE),0)</f>
        <v>0</v>
      </c>
      <c r="G54" s="1">
        <f>IFERROR(VLOOKUP(B54,'1340 - ADM BUDGET AND PLANNING '!C$9:I$592,7,FALSE),0)</f>
        <v>2581.0136750118745</v>
      </c>
      <c r="H54" s="1">
        <f>IFERROR(VLOOKUP(B54,'1342 - ADM INTERNAL AUDIT'!C$9:I$585,7,FALSE),0)</f>
        <v>61.561778235777275</v>
      </c>
      <c r="I54" s="1">
        <v>0</v>
      </c>
      <c r="J54" s="1">
        <f>IFERROR(VLOOKUP(B54,'LEGISLATIVE AUDITOR'!C$9:I$92,7,FALSE),0)</f>
        <v>0</v>
      </c>
      <c r="K54" s="1">
        <f>IFERROR(VLOOKUP(B54,'2892 - DCA ADMINISTRATION'!C$9:I$23,7,FALSE),0)</f>
        <v>0</v>
      </c>
      <c r="L54" s="1">
        <f>IFERROR(VLOOKUP(B54,'1052 - STATE ARCHIVES'!C$9:I$115,7,FALSE),0)</f>
        <v>0</v>
      </c>
      <c r="M54" s="1">
        <v>0</v>
      </c>
      <c r="N54" s="1">
        <f>IFERROR(VLOOKUP(B54,'2889 - LAW LIBRARY'!C$9:I$21,7,FALSE),0)</f>
        <v>0</v>
      </c>
      <c r="O54" s="1">
        <v>0</v>
      </c>
      <c r="P54" s="1">
        <f>IFERROR(VLOOKUP(B54,'3150 - DHHS ADMINISTRATION'!C$9:I$69,7,FALSE),0)</f>
        <v>0</v>
      </c>
      <c r="Q54" s="1">
        <f t="shared" si="0"/>
        <v>3432.1547284124194</v>
      </c>
    </row>
    <row r="55" spans="1:17">
      <c r="A55" s="1">
        <v>60</v>
      </c>
      <c r="B55" s="1" t="s">
        <v>67</v>
      </c>
      <c r="C55" s="1">
        <f>IFERROR(VLOOKUP(B55,'BUILDING DEPRECIATION'!C$9:I$200,7,FALSE),0)</f>
        <v>0</v>
      </c>
      <c r="D55" s="1">
        <v>0</v>
      </c>
      <c r="E55" s="1">
        <f>IFERROR(VLOOKUP(B55,'1130 - CONTROLLER'!C$9:I$582,7,FALSE),0)</f>
        <v>35.080456330747651</v>
      </c>
      <c r="F55" s="1">
        <f>IFERROR(VLOOKUP(B55,'1080 - TREASURER'!C$9:I$522,7,FALSE),0)</f>
        <v>0</v>
      </c>
      <c r="G55" s="1">
        <f>IFERROR(VLOOKUP(B55,'1340 - ADM BUDGET AND PLANNING '!C$9:I$592,7,FALSE),0)</f>
        <v>634.05204703503557</v>
      </c>
      <c r="H55" s="1">
        <f>IFERROR(VLOOKUP(B55,'1342 - ADM INTERNAL AUDIT'!C$9:I$585,7,FALSE),0)</f>
        <v>2.6887760268097849</v>
      </c>
      <c r="I55" s="1">
        <v>0</v>
      </c>
      <c r="J55" s="1">
        <f>IFERROR(VLOOKUP(B55,'LEGISLATIVE AUDITOR'!C$9:I$92,7,FALSE),0)</f>
        <v>0</v>
      </c>
      <c r="K55" s="1">
        <f>IFERROR(VLOOKUP(B55,'2892 - DCA ADMINISTRATION'!C$9:I$23,7,FALSE),0)</f>
        <v>0</v>
      </c>
      <c r="L55" s="1">
        <f>IFERROR(VLOOKUP(B55,'1052 - STATE ARCHIVES'!C$9:I$115,7,FALSE),0)</f>
        <v>0</v>
      </c>
      <c r="M55" s="1">
        <v>0</v>
      </c>
      <c r="N55" s="1">
        <f>IFERROR(VLOOKUP(B55,'2889 - LAW LIBRARY'!C$9:I$21,7,FALSE),0)</f>
        <v>0</v>
      </c>
      <c r="O55" s="1">
        <v>0</v>
      </c>
      <c r="P55" s="1">
        <f>IFERROR(VLOOKUP(B55,'3150 - DHHS ADMINISTRATION'!C$9:I$69,7,FALSE),0)</f>
        <v>0</v>
      </c>
      <c r="Q55" s="1">
        <f t="shared" si="0"/>
        <v>671.82127939259306</v>
      </c>
    </row>
    <row r="56" spans="1:17">
      <c r="A56" s="1">
        <v>61</v>
      </c>
      <c r="B56" s="1" t="s">
        <v>68</v>
      </c>
      <c r="C56" s="1">
        <f>IFERROR(VLOOKUP(B56,'BUILDING DEPRECIATION'!C$9:I$200,7,FALSE),0)</f>
        <v>0</v>
      </c>
      <c r="D56" s="1">
        <v>0</v>
      </c>
      <c r="E56" s="1">
        <f>IFERROR(VLOOKUP(B56,'1130 - CONTROLLER'!C$9:I$582,7,FALSE),0)</f>
        <v>6524.104934101907</v>
      </c>
      <c r="F56" s="1">
        <f>IFERROR(VLOOKUP(B56,'1080 - TREASURER'!C$9:I$522,7,FALSE),0)</f>
        <v>851.44780591451592</v>
      </c>
      <c r="G56" s="1">
        <f>IFERROR(VLOOKUP(B56,'1340 - ADM BUDGET AND PLANNING '!C$9:I$592,7,FALSE),0)</f>
        <v>4939.1253316275215</v>
      </c>
      <c r="H56" s="1">
        <f>IFERROR(VLOOKUP(B56,'1342 - ADM INTERNAL AUDIT'!C$9:I$585,7,FALSE),0)</f>
        <v>499.2304847028131</v>
      </c>
      <c r="I56" s="1">
        <v>0</v>
      </c>
      <c r="J56" s="1">
        <f>IFERROR(VLOOKUP(B56,'LEGISLATIVE AUDITOR'!C$9:I$92,7,FALSE),0)</f>
        <v>0</v>
      </c>
      <c r="K56" s="1">
        <f>IFERROR(VLOOKUP(B56,'2892 - DCA ADMINISTRATION'!C$9:I$23,7,FALSE),0)</f>
        <v>0</v>
      </c>
      <c r="L56" s="1">
        <f>IFERROR(VLOOKUP(B56,'1052 - STATE ARCHIVES'!C$9:I$115,7,FALSE),0)</f>
        <v>0</v>
      </c>
      <c r="M56" s="1">
        <v>0</v>
      </c>
      <c r="N56" s="1">
        <f>IFERROR(VLOOKUP(B56,'2889 - LAW LIBRARY'!C$9:I$21,7,FALSE),0)</f>
        <v>0</v>
      </c>
      <c r="O56" s="1">
        <v>0</v>
      </c>
      <c r="P56" s="1">
        <f>IFERROR(VLOOKUP(B56,'3150 - DHHS ADMINISTRATION'!C$9:I$69,7,FALSE),0)</f>
        <v>0</v>
      </c>
      <c r="Q56" s="1">
        <f t="shared" si="0"/>
        <v>12813.908556346758</v>
      </c>
    </row>
    <row r="57" spans="1:17">
      <c r="A57" s="1">
        <v>62</v>
      </c>
      <c r="B57" s="1" t="s">
        <v>69</v>
      </c>
      <c r="C57" s="1">
        <f>IFERROR(VLOOKUP(B57,'BUILDING DEPRECIATION'!C$9:I$200,7,FALSE),0)</f>
        <v>0</v>
      </c>
      <c r="D57" s="1">
        <v>0</v>
      </c>
      <c r="E57" s="1">
        <f>IFERROR(VLOOKUP(B57,'1130 - CONTROLLER'!C$9:I$582,7,FALSE),0)</f>
        <v>44.138767781541539</v>
      </c>
      <c r="F57" s="1">
        <f>IFERROR(VLOOKUP(B57,'1080 - TREASURER'!C$9:I$522,7,FALSE),0)</f>
        <v>0</v>
      </c>
      <c r="G57" s="1">
        <f>IFERROR(VLOOKUP(B57,'1340 - ADM BUDGET AND PLANNING '!C$9:I$592,7,FALSE),0)</f>
        <v>844.93859251551225</v>
      </c>
      <c r="H57" s="1">
        <f>IFERROR(VLOOKUP(B57,'1342 - ADM INTERNAL AUDIT'!C$9:I$585,7,FALSE),0)</f>
        <v>3.2409740177166588</v>
      </c>
      <c r="I57" s="1">
        <v>0</v>
      </c>
      <c r="J57" s="1">
        <f>IFERROR(VLOOKUP(B57,'LEGISLATIVE AUDITOR'!C$9:I$92,7,FALSE),0)</f>
        <v>0</v>
      </c>
      <c r="K57" s="1">
        <f>IFERROR(VLOOKUP(B57,'2892 - DCA ADMINISTRATION'!C$9:I$23,7,FALSE),0)</f>
        <v>0</v>
      </c>
      <c r="L57" s="1">
        <f>IFERROR(VLOOKUP(B57,'1052 - STATE ARCHIVES'!C$9:I$115,7,FALSE),0)</f>
        <v>0</v>
      </c>
      <c r="M57" s="1">
        <v>0</v>
      </c>
      <c r="N57" s="1">
        <f>IFERROR(VLOOKUP(B57,'2889 - LAW LIBRARY'!C$9:I$21,7,FALSE),0)</f>
        <v>0</v>
      </c>
      <c r="O57" s="1">
        <v>0</v>
      </c>
      <c r="P57" s="1">
        <f>IFERROR(VLOOKUP(B57,'3150 - DHHS ADMINISTRATION'!C$9:I$69,7,FALSE),0)</f>
        <v>0</v>
      </c>
      <c r="Q57" s="1">
        <f t="shared" si="0"/>
        <v>892.31833431477048</v>
      </c>
    </row>
    <row r="58" spans="1:17">
      <c r="A58" s="1">
        <v>63</v>
      </c>
      <c r="B58" s="1" t="s">
        <v>70</v>
      </c>
      <c r="C58" s="1">
        <f>IFERROR(VLOOKUP(B58,'BUILDING DEPRECIATION'!C$9:I$200,7,FALSE),0)</f>
        <v>0</v>
      </c>
      <c r="D58" s="1">
        <v>0</v>
      </c>
      <c r="E58" s="1">
        <f>IFERROR(VLOOKUP(B58,'1130 - CONTROLLER'!C$9:I$582,7,FALSE),0)</f>
        <v>355.10732073625388</v>
      </c>
      <c r="F58" s="1">
        <f>IFERROR(VLOOKUP(B58,'1080 - TREASURER'!C$9:I$522,7,FALSE),0)</f>
        <v>8.3532743154364351</v>
      </c>
      <c r="G58" s="1">
        <f>IFERROR(VLOOKUP(B58,'1340 - ADM BUDGET AND PLANNING '!C$9:I$592,7,FALSE),0)</f>
        <v>3301.1143532771084</v>
      </c>
      <c r="H58" s="1">
        <f>IFERROR(VLOOKUP(B58,'1342 - ADM INTERNAL AUDIT'!C$9:I$585,7,FALSE),0)</f>
        <v>27.528360681420786</v>
      </c>
      <c r="I58" s="1">
        <v>0</v>
      </c>
      <c r="J58" s="1">
        <f>IFERROR(VLOOKUP(B58,'LEGISLATIVE AUDITOR'!C$9:I$92,7,FALSE),0)</f>
        <v>0</v>
      </c>
      <c r="K58" s="1">
        <f>IFERROR(VLOOKUP(B58,'2892 - DCA ADMINISTRATION'!C$9:I$23,7,FALSE),0)</f>
        <v>0</v>
      </c>
      <c r="L58" s="1">
        <f>IFERROR(VLOOKUP(B58,'1052 - STATE ARCHIVES'!C$9:I$115,7,FALSE),0)</f>
        <v>0</v>
      </c>
      <c r="M58" s="1">
        <v>0</v>
      </c>
      <c r="N58" s="1">
        <f>IFERROR(VLOOKUP(B58,'2889 - LAW LIBRARY'!C$9:I$21,7,FALSE),0)</f>
        <v>0</v>
      </c>
      <c r="O58" s="1">
        <v>0</v>
      </c>
      <c r="P58" s="1">
        <f>IFERROR(VLOOKUP(B58,'3150 - DHHS ADMINISTRATION'!C$9:I$69,7,FALSE),0)</f>
        <v>0</v>
      </c>
      <c r="Q58" s="1">
        <f t="shared" si="0"/>
        <v>3692.1033090102196</v>
      </c>
    </row>
    <row r="59" spans="1:17">
      <c r="A59" s="1">
        <v>64</v>
      </c>
      <c r="B59" s="1" t="s">
        <v>71</v>
      </c>
      <c r="C59" s="1">
        <f>IFERROR(VLOOKUP(B59,'BUILDING DEPRECIATION'!C$9:I$200,7,FALSE),0)</f>
        <v>0</v>
      </c>
      <c r="D59" s="1">
        <v>0</v>
      </c>
      <c r="E59" s="1">
        <f>IFERROR(VLOOKUP(B59,'1130 - CONTROLLER'!C$9:I$582,7,FALSE),0)</f>
        <v>3.8945971571948421</v>
      </c>
      <c r="F59" s="1">
        <f>IFERROR(VLOOKUP(B59,'1080 - TREASURER'!C$9:I$522,7,FALSE),0)</f>
        <v>0</v>
      </c>
      <c r="G59" s="1">
        <f>IFERROR(VLOOKUP(B59,'1340 - ADM BUDGET AND PLANNING '!C$9:I$592,7,FALSE),0)</f>
        <v>421.39468214407805</v>
      </c>
      <c r="H59" s="1">
        <f>IFERROR(VLOOKUP(B59,'1342 - ADM INTERNAL AUDIT'!C$9:I$585,7,FALSE),0)</f>
        <v>0.28596829568088167</v>
      </c>
      <c r="I59" s="1">
        <v>0</v>
      </c>
      <c r="J59" s="1">
        <f>IFERROR(VLOOKUP(B59,'LEGISLATIVE AUDITOR'!C$9:I$92,7,FALSE),0)</f>
        <v>0</v>
      </c>
      <c r="K59" s="1">
        <f>IFERROR(VLOOKUP(B59,'2892 - DCA ADMINISTRATION'!C$9:I$23,7,FALSE),0)</f>
        <v>0</v>
      </c>
      <c r="L59" s="1">
        <f>IFERROR(VLOOKUP(B59,'1052 - STATE ARCHIVES'!C$9:I$115,7,FALSE),0)</f>
        <v>0</v>
      </c>
      <c r="M59" s="1">
        <v>0</v>
      </c>
      <c r="N59" s="1">
        <f>IFERROR(VLOOKUP(B59,'2889 - LAW LIBRARY'!C$9:I$21,7,FALSE),0)</f>
        <v>0</v>
      </c>
      <c r="O59" s="1">
        <v>0</v>
      </c>
      <c r="P59" s="1">
        <f>IFERROR(VLOOKUP(B59,'3150 - DHHS ADMINISTRATION'!C$9:I$69,7,FALSE),0)</f>
        <v>0</v>
      </c>
      <c r="Q59" s="1">
        <f t="shared" si="0"/>
        <v>425.57524759695377</v>
      </c>
    </row>
    <row r="60" spans="1:17">
      <c r="A60" s="1">
        <v>65</v>
      </c>
      <c r="B60" s="1" t="s">
        <v>72</v>
      </c>
      <c r="C60" s="1">
        <f>IFERROR(VLOOKUP(B60,'BUILDING DEPRECIATION'!C$9:I$200,7,FALSE),0)</f>
        <v>0</v>
      </c>
      <c r="D60" s="1">
        <v>0</v>
      </c>
      <c r="E60" s="1">
        <f>IFERROR(VLOOKUP(B60,'1130 - CONTROLLER'!C$9:I$582,7,FALSE),0)</f>
        <v>244.39880152880096</v>
      </c>
      <c r="F60" s="1">
        <f>IFERROR(VLOOKUP(B60,'1080 - TREASURER'!C$9:I$522,7,FALSE),0)</f>
        <v>2.047621113434495</v>
      </c>
      <c r="G60" s="1">
        <f>IFERROR(VLOOKUP(B60,'1340 - ADM BUDGET AND PLANNING '!C$9:I$592,7,FALSE),0)</f>
        <v>649.39893526750791</v>
      </c>
      <c r="H60" s="1">
        <f>IFERROR(VLOOKUP(B60,'1342 - ADM INTERNAL AUDIT'!C$9:I$585,7,FALSE),0)</f>
        <v>19.542252713731415</v>
      </c>
      <c r="I60" s="1">
        <v>0</v>
      </c>
      <c r="J60" s="1">
        <f>IFERROR(VLOOKUP(B60,'LEGISLATIVE AUDITOR'!C$9:I$92,7,FALSE),0)</f>
        <v>0</v>
      </c>
      <c r="K60" s="1">
        <f>IFERROR(VLOOKUP(B60,'2892 - DCA ADMINISTRATION'!C$9:I$23,7,FALSE),0)</f>
        <v>0</v>
      </c>
      <c r="L60" s="1">
        <f>IFERROR(VLOOKUP(B60,'1052 - STATE ARCHIVES'!C$9:I$115,7,FALSE),0)</f>
        <v>0</v>
      </c>
      <c r="M60" s="1">
        <v>0</v>
      </c>
      <c r="N60" s="1">
        <f>IFERROR(VLOOKUP(B60,'2889 - LAW LIBRARY'!C$9:I$21,7,FALSE),0)</f>
        <v>0</v>
      </c>
      <c r="O60" s="1">
        <v>0</v>
      </c>
      <c r="P60" s="1">
        <f>IFERROR(VLOOKUP(B60,'3150 - DHHS ADMINISTRATION'!C$9:I$69,7,FALSE),0)</f>
        <v>0</v>
      </c>
      <c r="Q60" s="1">
        <f t="shared" si="0"/>
        <v>915.38761062347476</v>
      </c>
    </row>
    <row r="61" spans="1:17">
      <c r="A61" s="1">
        <v>66</v>
      </c>
      <c r="B61" s="1" t="s">
        <v>73</v>
      </c>
      <c r="C61" s="1">
        <f>IFERROR(VLOOKUP(B61,'BUILDING DEPRECIATION'!C$9:I$200,7,FALSE),0)</f>
        <v>0</v>
      </c>
      <c r="D61" s="1">
        <v>0</v>
      </c>
      <c r="E61" s="1">
        <f>IFERROR(VLOOKUP(B61,'1130 - CONTROLLER'!C$9:I$582,7,FALSE),0)</f>
        <v>1684.6346015450613</v>
      </c>
      <c r="F61" s="1">
        <f>IFERROR(VLOOKUP(B61,'1080 - TREASURER'!C$9:I$522,7,FALSE),0)</f>
        <v>19.344498245723877</v>
      </c>
      <c r="G61" s="1">
        <f>IFERROR(VLOOKUP(B61,'1340 - ADM BUDGET AND PLANNING '!C$9:I$592,7,FALSE),0)</f>
        <v>1628.2517667091106</v>
      </c>
      <c r="H61" s="1">
        <f>IFERROR(VLOOKUP(B61,'1342 - ADM INTERNAL AUDIT'!C$9:I$585,7,FALSE),0)</f>
        <v>129.597921473631</v>
      </c>
      <c r="I61" s="1">
        <v>0</v>
      </c>
      <c r="J61" s="1">
        <f>IFERROR(VLOOKUP(B61,'LEGISLATIVE AUDITOR'!C$9:I$92,7,FALSE),0)</f>
        <v>0</v>
      </c>
      <c r="K61" s="1">
        <f>IFERROR(VLOOKUP(B61,'2892 - DCA ADMINISTRATION'!C$9:I$23,7,FALSE),0)</f>
        <v>0</v>
      </c>
      <c r="L61" s="1">
        <f>IFERROR(VLOOKUP(B61,'1052 - STATE ARCHIVES'!C$9:I$115,7,FALSE),0)</f>
        <v>0</v>
      </c>
      <c r="M61" s="1">
        <v>0</v>
      </c>
      <c r="N61" s="1">
        <f>IFERROR(VLOOKUP(B61,'2889 - LAW LIBRARY'!C$9:I$21,7,FALSE),0)</f>
        <v>0</v>
      </c>
      <c r="O61" s="1">
        <v>0</v>
      </c>
      <c r="P61" s="1">
        <f>IFERROR(VLOOKUP(B61,'3150 - DHHS ADMINISTRATION'!C$9:I$69,7,FALSE),0)</f>
        <v>0</v>
      </c>
      <c r="Q61" s="1">
        <f t="shared" si="0"/>
        <v>3461.8287879735262</v>
      </c>
    </row>
    <row r="62" spans="1:17">
      <c r="A62" s="1">
        <v>67</v>
      </c>
      <c r="B62" s="1" t="s">
        <v>74</v>
      </c>
      <c r="C62" s="1">
        <f>IFERROR(VLOOKUP(B62,'BUILDING DEPRECIATION'!C$9:I$200,7,FALSE),0)</f>
        <v>0</v>
      </c>
      <c r="D62" s="1">
        <v>0</v>
      </c>
      <c r="E62" s="1">
        <f>IFERROR(VLOOKUP(B62,'1130 - CONTROLLER'!C$9:I$582,7,FALSE),0)</f>
        <v>26.241272697574804</v>
      </c>
      <c r="F62" s="1">
        <f>IFERROR(VLOOKUP(B62,'1080 - TREASURER'!C$9:I$522,7,FALSE),0)</f>
        <v>1.0714487826659544</v>
      </c>
      <c r="G62" s="1">
        <f>IFERROR(VLOOKUP(B62,'1340 - ADM BUDGET AND PLANNING '!C$9:I$592,7,FALSE),0)</f>
        <v>586.83514387638024</v>
      </c>
      <c r="H62" s="1">
        <f>IFERROR(VLOOKUP(B62,'1342 - ADM INTERNAL AUDIT'!C$9:I$585,7,FALSE),0)</f>
        <v>1.7433112766129453</v>
      </c>
      <c r="I62" s="1">
        <v>0</v>
      </c>
      <c r="J62" s="1">
        <f>IFERROR(VLOOKUP(B62,'LEGISLATIVE AUDITOR'!C$9:I$92,7,FALSE),0)</f>
        <v>0</v>
      </c>
      <c r="K62" s="1">
        <f>IFERROR(VLOOKUP(B62,'2892 - DCA ADMINISTRATION'!C$9:I$23,7,FALSE),0)</f>
        <v>0</v>
      </c>
      <c r="L62" s="1">
        <f>IFERROR(VLOOKUP(B62,'1052 - STATE ARCHIVES'!C$9:I$115,7,FALSE),0)</f>
        <v>0</v>
      </c>
      <c r="M62" s="1">
        <v>0</v>
      </c>
      <c r="N62" s="1">
        <f>IFERROR(VLOOKUP(B62,'2889 - LAW LIBRARY'!C$9:I$21,7,FALSE),0)</f>
        <v>0</v>
      </c>
      <c r="O62" s="1">
        <v>0</v>
      </c>
      <c r="P62" s="1">
        <f>IFERROR(VLOOKUP(B62,'3150 - DHHS ADMINISTRATION'!C$9:I$69,7,FALSE),0)</f>
        <v>0</v>
      </c>
      <c r="Q62" s="1">
        <f t="shared" si="0"/>
        <v>615.89117663323395</v>
      </c>
    </row>
    <row r="63" spans="1:17">
      <c r="A63" s="1">
        <v>68</v>
      </c>
      <c r="B63" s="1" t="s">
        <v>75</v>
      </c>
      <c r="C63" s="1">
        <f>IFERROR(VLOOKUP(B63,'BUILDING DEPRECIATION'!C$9:I$200,7,FALSE),0)</f>
        <v>0</v>
      </c>
      <c r="D63" s="1">
        <v>0</v>
      </c>
      <c r="E63" s="1">
        <f>IFERROR(VLOOKUP(B63,'1130 - CONTROLLER'!C$9:I$582,7,FALSE),0)</f>
        <v>14.280189576381085</v>
      </c>
      <c r="F63" s="1">
        <f>IFERROR(VLOOKUP(B63,'1080 - TREASURER'!C$9:I$522,7,FALSE),0)</f>
        <v>1.4837593590067844</v>
      </c>
      <c r="G63" s="1">
        <f>IFERROR(VLOOKUP(B63,'1340 - ADM BUDGET AND PLANNING '!C$9:I$592,7,FALSE),0)</f>
        <v>38.804713300422712</v>
      </c>
      <c r="H63" s="1">
        <f>IFERROR(VLOOKUP(B63,'1342 - ADM INTERNAL AUDIT'!C$9:I$585,7,FALSE),0)</f>
        <v>1.0485504174965661</v>
      </c>
      <c r="I63" s="1">
        <v>0</v>
      </c>
      <c r="J63" s="1">
        <f>IFERROR(VLOOKUP(B63,'LEGISLATIVE AUDITOR'!C$9:I$92,7,FALSE),0)</f>
        <v>0</v>
      </c>
      <c r="K63" s="1">
        <f>IFERROR(VLOOKUP(B63,'2892 - DCA ADMINISTRATION'!C$9:I$23,7,FALSE),0)</f>
        <v>0</v>
      </c>
      <c r="L63" s="1">
        <f>IFERROR(VLOOKUP(B63,'1052 - STATE ARCHIVES'!C$9:I$115,7,FALSE),0)</f>
        <v>0</v>
      </c>
      <c r="M63" s="1">
        <v>0</v>
      </c>
      <c r="N63" s="1">
        <f>IFERROR(VLOOKUP(B63,'2889 - LAW LIBRARY'!C$9:I$21,7,FALSE),0)</f>
        <v>0</v>
      </c>
      <c r="O63" s="1">
        <v>0</v>
      </c>
      <c r="P63" s="1">
        <f>IFERROR(VLOOKUP(B63,'3150 - DHHS ADMINISTRATION'!C$9:I$69,7,FALSE),0)</f>
        <v>0</v>
      </c>
      <c r="Q63" s="1">
        <f t="shared" si="0"/>
        <v>55.617212653307142</v>
      </c>
    </row>
    <row r="64" spans="1:17">
      <c r="A64" s="1">
        <v>69</v>
      </c>
      <c r="B64" s="1" t="s">
        <v>76</v>
      </c>
      <c r="C64" s="1">
        <f>IFERROR(VLOOKUP(B64,'BUILDING DEPRECIATION'!C$9:I$200,7,FALSE),0)</f>
        <v>0</v>
      </c>
      <c r="D64" s="1">
        <v>0</v>
      </c>
      <c r="E64" s="1">
        <f>IFERROR(VLOOKUP(B64,'1130 - CONTROLLER'!C$9:I$582,7,FALSE),0)</f>
        <v>0</v>
      </c>
      <c r="F64" s="1">
        <f>IFERROR(VLOOKUP(B64,'1080 - TREASURER'!C$9:I$522,7,FALSE),0)</f>
        <v>0</v>
      </c>
      <c r="G64" s="1">
        <f>IFERROR(VLOOKUP(B64,'1340 - ADM BUDGET AND PLANNING '!C$9:I$592,7,FALSE),0)</f>
        <v>-36927.659993232417</v>
      </c>
      <c r="H64" s="1">
        <f>IFERROR(VLOOKUP(B64,'1342 - ADM INTERNAL AUDIT'!C$9:I$585,7,FALSE),0)</f>
        <v>0</v>
      </c>
      <c r="I64" s="1">
        <v>0</v>
      </c>
      <c r="J64" s="1">
        <f>IFERROR(VLOOKUP(B64,'LEGISLATIVE AUDITOR'!C$9:I$92,7,FALSE),0)</f>
        <v>0</v>
      </c>
      <c r="K64" s="1">
        <f>IFERROR(VLOOKUP(B64,'2892 - DCA ADMINISTRATION'!C$9:I$23,7,FALSE),0)</f>
        <v>0</v>
      </c>
      <c r="L64" s="1">
        <f>IFERROR(VLOOKUP(B64,'1052 - STATE ARCHIVES'!C$9:I$115,7,FALSE),0)</f>
        <v>0</v>
      </c>
      <c r="M64" s="1">
        <v>0</v>
      </c>
      <c r="N64" s="1">
        <f>IFERROR(VLOOKUP(B64,'2889 - LAW LIBRARY'!C$9:I$21,7,FALSE),0)</f>
        <v>0</v>
      </c>
      <c r="O64" s="1">
        <v>0</v>
      </c>
      <c r="P64" s="1">
        <f>IFERROR(VLOOKUP(B64,'3150 - DHHS ADMINISTRATION'!C$9:I$69,7,FALSE),0)</f>
        <v>0</v>
      </c>
      <c r="Q64" s="1">
        <f t="shared" si="0"/>
        <v>-36927.659993232417</v>
      </c>
    </row>
    <row r="65" spans="1:17">
      <c r="A65" s="1">
        <v>70</v>
      </c>
      <c r="B65" s="1" t="s">
        <v>77</v>
      </c>
      <c r="C65" s="1">
        <f>IFERROR(VLOOKUP(B65,'BUILDING DEPRECIATION'!C$9:I$200,7,FALSE),0)</f>
        <v>0</v>
      </c>
      <c r="D65" s="1">
        <v>0</v>
      </c>
      <c r="E65" s="1">
        <f>IFERROR(VLOOKUP(B65,'1130 - CONTROLLER'!C$9:I$582,7,FALSE),0)</f>
        <v>0</v>
      </c>
      <c r="F65" s="1">
        <f>IFERROR(VLOOKUP(B65,'1080 - TREASURER'!C$9:I$522,7,FALSE),0)</f>
        <v>0</v>
      </c>
      <c r="G65" s="1">
        <f>IFERROR(VLOOKUP(B65,'1340 - ADM BUDGET AND PLANNING '!C$9:I$592,7,FALSE),0)</f>
        <v>0</v>
      </c>
      <c r="H65" s="1">
        <f>IFERROR(VLOOKUP(B65,'1342 - ADM INTERNAL AUDIT'!C$9:I$585,7,FALSE),0)</f>
        <v>0</v>
      </c>
      <c r="I65" s="1">
        <v>0</v>
      </c>
      <c r="J65" s="1">
        <f>IFERROR(VLOOKUP(B65,'LEGISLATIVE AUDITOR'!C$9:I$92,7,FALSE),0)</f>
        <v>0</v>
      </c>
      <c r="K65" s="1">
        <f>IFERROR(VLOOKUP(B65,'2892 - DCA ADMINISTRATION'!C$9:I$23,7,FALSE),0)</f>
        <v>0</v>
      </c>
      <c r="L65" s="1">
        <f>IFERROR(VLOOKUP(B65,'1052 - STATE ARCHIVES'!C$9:I$115,7,FALSE),0)</f>
        <v>0</v>
      </c>
      <c r="M65" s="1">
        <v>0</v>
      </c>
      <c r="N65" s="1">
        <f>IFERROR(VLOOKUP(B65,'2889 - LAW LIBRARY'!C$9:I$21,7,FALSE),0)</f>
        <v>0</v>
      </c>
      <c r="O65" s="1">
        <v>0</v>
      </c>
      <c r="P65" s="1">
        <f>IFERROR(VLOOKUP(B65,'3150 - DHHS ADMINISTRATION'!C$9:I$69,7,FALSE),0)</f>
        <v>0</v>
      </c>
      <c r="Q65" s="1">
        <f t="shared" si="0"/>
        <v>0</v>
      </c>
    </row>
    <row r="66" spans="1:17">
      <c r="A66" s="1">
        <v>71</v>
      </c>
      <c r="B66" s="1" t="s">
        <v>78</v>
      </c>
      <c r="C66" s="1">
        <f>IFERROR(VLOOKUP(B66,'BUILDING DEPRECIATION'!C$9:I$200,7,FALSE),0)</f>
        <v>2503</v>
      </c>
      <c r="D66" s="1">
        <v>0</v>
      </c>
      <c r="E66" s="1">
        <f>IFERROR(VLOOKUP(B66,'1130 - CONTROLLER'!C$9:I$582,7,FALSE),0)</f>
        <v>9211.1080965643669</v>
      </c>
      <c r="F66" s="1">
        <f>IFERROR(VLOOKUP(B66,'1080 - TREASURER'!C$9:I$522,7,FALSE),0)</f>
        <v>2413.6803950523772</v>
      </c>
      <c r="G66" s="1">
        <f>IFERROR(VLOOKUP(B66,'1340 - ADM BUDGET AND PLANNING '!C$9:I$592,7,FALSE),0)</f>
        <v>2155.7186093428713</v>
      </c>
      <c r="H66" s="1">
        <f>IFERROR(VLOOKUP(B66,'1342 - ADM INTERNAL AUDIT'!C$9:I$585,7,FALSE),0)</f>
        <v>650.11629231442373</v>
      </c>
      <c r="I66" s="1">
        <v>0</v>
      </c>
      <c r="J66" s="1">
        <f>IFERROR(VLOOKUP(B66,'LEGISLATIVE AUDITOR'!C$9:I$92,7,FALSE),0)</f>
        <v>0</v>
      </c>
      <c r="K66" s="1">
        <f>IFERROR(VLOOKUP(B66,'2892 - DCA ADMINISTRATION'!C$9:I$23,7,FALSE),0)</f>
        <v>0</v>
      </c>
      <c r="L66" s="1">
        <f>IFERROR(VLOOKUP(B66,'1052 - STATE ARCHIVES'!C$9:I$115,7,FALSE),0)</f>
        <v>0</v>
      </c>
      <c r="M66" s="1">
        <v>0</v>
      </c>
      <c r="N66" s="1">
        <f>IFERROR(VLOOKUP(B66,'2889 - LAW LIBRARY'!C$9:I$21,7,FALSE),0)</f>
        <v>0</v>
      </c>
      <c r="O66" s="1">
        <v>0</v>
      </c>
      <c r="P66" s="1">
        <f>IFERROR(VLOOKUP(B66,'3150 - DHHS ADMINISTRATION'!C$9:I$69,7,FALSE),0)</f>
        <v>0</v>
      </c>
      <c r="Q66" s="1">
        <f t="shared" si="0"/>
        <v>16933.62339327404</v>
      </c>
    </row>
    <row r="67" spans="1:17">
      <c r="A67" s="1">
        <v>72</v>
      </c>
      <c r="B67" s="1" t="s">
        <v>79</v>
      </c>
      <c r="C67" s="1">
        <f>IFERROR(VLOOKUP(B67,'BUILDING DEPRECIATION'!C$9:I$200,7,FALSE),0)</f>
        <v>0</v>
      </c>
      <c r="D67" s="1">
        <v>0</v>
      </c>
      <c r="E67" s="1">
        <f>IFERROR(VLOOKUP(B67,'1130 - CONTROLLER'!C$9:I$582,7,FALSE),0)</f>
        <v>-0.97728452879797045</v>
      </c>
      <c r="F67" s="1">
        <f>IFERROR(VLOOKUP(B67,'1080 - TREASURER'!C$9:I$522,7,FALSE),0)</f>
        <v>0</v>
      </c>
      <c r="G67" s="1">
        <f>IFERROR(VLOOKUP(B67,'1340 - ADM BUDGET AND PLANNING '!C$9:I$592,7,FALSE),0)</f>
        <v>-8.6689290974732464E-2</v>
      </c>
      <c r="H67" s="1">
        <f>IFERROR(VLOOKUP(B67,'1342 - ADM INTERNAL AUDIT'!C$9:I$585,7,FALSE),0)</f>
        <v>-8.5874744630451666E-2</v>
      </c>
      <c r="I67" s="1">
        <v>0</v>
      </c>
      <c r="J67" s="1">
        <f>IFERROR(VLOOKUP(B67,'LEGISLATIVE AUDITOR'!C$9:I$92,7,FALSE),0)</f>
        <v>0</v>
      </c>
      <c r="K67" s="1">
        <f>IFERROR(VLOOKUP(B67,'2892 - DCA ADMINISTRATION'!C$9:I$23,7,FALSE),0)</f>
        <v>0</v>
      </c>
      <c r="L67" s="1">
        <f>IFERROR(VLOOKUP(B67,'1052 - STATE ARCHIVES'!C$9:I$115,7,FALSE),0)</f>
        <v>0</v>
      </c>
      <c r="M67" s="1">
        <v>0</v>
      </c>
      <c r="N67" s="1">
        <f>IFERROR(VLOOKUP(B67,'2889 - LAW LIBRARY'!C$9:I$21,7,FALSE),0)</f>
        <v>0</v>
      </c>
      <c r="O67" s="1">
        <v>0</v>
      </c>
      <c r="P67" s="1">
        <f>IFERROR(VLOOKUP(B67,'3150 - DHHS ADMINISTRATION'!C$9:I$69,7,FALSE),0)</f>
        <v>0</v>
      </c>
      <c r="Q67" s="1">
        <f t="shared" si="0"/>
        <v>-1.1498485644031546</v>
      </c>
    </row>
    <row r="68" spans="1:17">
      <c r="A68" s="1">
        <v>73</v>
      </c>
      <c r="B68" s="1" t="s">
        <v>80</v>
      </c>
      <c r="C68" s="1">
        <f>IFERROR(VLOOKUP(B68,'BUILDING DEPRECIATION'!C$9:I$200,7,FALSE),0)</f>
        <v>0</v>
      </c>
      <c r="D68" s="1">
        <v>0</v>
      </c>
      <c r="E68" s="1">
        <f>IFERROR(VLOOKUP(B68,'1130 - CONTROLLER'!C$9:I$582,7,FALSE),0)</f>
        <v>72.4509372006886</v>
      </c>
      <c r="F68" s="1">
        <f>IFERROR(VLOOKUP(B68,'1080 - TREASURER'!C$9:I$522,7,FALSE),0)</f>
        <v>31.636023356836276</v>
      </c>
      <c r="G68" s="1">
        <f>IFERROR(VLOOKUP(B68,'1340 - ADM BUDGET AND PLANNING '!C$9:I$592,7,FALSE),0)</f>
        <v>636.63741268627007</v>
      </c>
      <c r="H68" s="1">
        <f>IFERROR(VLOOKUP(B68,'1342 - ADM INTERNAL AUDIT'!C$9:I$585,7,FALSE),0)</f>
        <v>5.6162802463179071</v>
      </c>
      <c r="I68" s="1">
        <v>0</v>
      </c>
      <c r="J68" s="1">
        <f>IFERROR(VLOOKUP(B68,'LEGISLATIVE AUDITOR'!C$9:I$92,7,FALSE),0)</f>
        <v>0</v>
      </c>
      <c r="K68" s="1">
        <f>IFERROR(VLOOKUP(B68,'2892 - DCA ADMINISTRATION'!C$9:I$23,7,FALSE),0)</f>
        <v>0</v>
      </c>
      <c r="L68" s="1">
        <f>IFERROR(VLOOKUP(B68,'1052 - STATE ARCHIVES'!C$9:I$115,7,FALSE),0)</f>
        <v>0</v>
      </c>
      <c r="M68" s="1">
        <v>0</v>
      </c>
      <c r="N68" s="1">
        <f>IFERROR(VLOOKUP(B68,'2889 - LAW LIBRARY'!C$9:I$21,7,FALSE),0)</f>
        <v>0</v>
      </c>
      <c r="O68" s="1">
        <v>0</v>
      </c>
      <c r="P68" s="1">
        <f>IFERROR(VLOOKUP(B68,'3150 - DHHS ADMINISTRATION'!C$9:I$69,7,FALSE),0)</f>
        <v>0</v>
      </c>
      <c r="Q68" s="1">
        <f t="shared" si="0"/>
        <v>746.34065349011291</v>
      </c>
    </row>
    <row r="69" spans="1:17">
      <c r="A69" s="1">
        <v>74</v>
      </c>
      <c r="B69" s="1" t="s">
        <v>81</v>
      </c>
      <c r="C69" s="1">
        <f>IFERROR(VLOOKUP(B69,'BUILDING DEPRECIATION'!C$9:I$200,7,FALSE),0)</f>
        <v>0</v>
      </c>
      <c r="D69" s="1">
        <v>0</v>
      </c>
      <c r="E69" s="1">
        <f>IFERROR(VLOOKUP(B69,'1130 - CONTROLLER'!C$9:I$582,7,FALSE),0)</f>
        <v>393.04692586341025</v>
      </c>
      <c r="F69" s="1">
        <f>IFERROR(VLOOKUP(B69,'1080 - TREASURER'!C$9:I$522,7,FALSE),0)</f>
        <v>38.496398650548628</v>
      </c>
      <c r="G69" s="1">
        <f>IFERROR(VLOOKUP(B69,'1340 - ADM BUDGET AND PLANNING '!C$9:I$592,7,FALSE),0)</f>
        <v>13599.449907451732</v>
      </c>
      <c r="H69" s="1">
        <f>IFERROR(VLOOKUP(B69,'1342 - ADM INTERNAL AUDIT'!C$9:I$585,7,FALSE),0)</f>
        <v>30.187107527917306</v>
      </c>
      <c r="I69" s="1">
        <v>0</v>
      </c>
      <c r="J69" s="1">
        <f>IFERROR(VLOOKUP(B69,'LEGISLATIVE AUDITOR'!C$9:I$92,7,FALSE),0)</f>
        <v>0</v>
      </c>
      <c r="K69" s="1">
        <f>IFERROR(VLOOKUP(B69,'2892 - DCA ADMINISTRATION'!C$9:I$23,7,FALSE),0)</f>
        <v>0</v>
      </c>
      <c r="L69" s="1">
        <f>IFERROR(VLOOKUP(B69,'1052 - STATE ARCHIVES'!C$9:I$115,7,FALSE),0)</f>
        <v>0</v>
      </c>
      <c r="M69" s="1">
        <v>0</v>
      </c>
      <c r="N69" s="1">
        <f>IFERROR(VLOOKUP(B69,'2889 - LAW LIBRARY'!C$9:I$21,7,FALSE),0)</f>
        <v>0</v>
      </c>
      <c r="O69" s="1">
        <v>0</v>
      </c>
      <c r="P69" s="1">
        <f>IFERROR(VLOOKUP(B69,'3150 - DHHS ADMINISTRATION'!C$9:I$69,7,FALSE),0)</f>
        <v>0</v>
      </c>
      <c r="Q69" s="1">
        <f t="shared" si="0"/>
        <v>14061.180339493609</v>
      </c>
    </row>
    <row r="70" spans="1:17">
      <c r="A70" s="1">
        <v>75</v>
      </c>
      <c r="B70" s="1" t="s">
        <v>82</v>
      </c>
      <c r="C70" s="1">
        <f>IFERROR(VLOOKUP(B70,'BUILDING DEPRECIATION'!C$9:I$200,7,FALSE),0)</f>
        <v>0</v>
      </c>
      <c r="D70" s="1">
        <v>0</v>
      </c>
      <c r="E70" s="1">
        <f>IFERROR(VLOOKUP(B70,'1130 - CONTROLLER'!C$9:I$582,7,FALSE),0)</f>
        <v>6542.6743089723568</v>
      </c>
      <c r="F70" s="1">
        <f>IFERROR(VLOOKUP(B70,'1080 - TREASURER'!C$9:I$522,7,FALSE),0)</f>
        <v>504.14680572135978</v>
      </c>
      <c r="G70" s="1">
        <f>IFERROR(VLOOKUP(B70,'1340 - ADM BUDGET AND PLANNING '!C$9:I$592,7,FALSE),0)</f>
        <v>15196.185773541183</v>
      </c>
      <c r="H70" s="1">
        <f>IFERROR(VLOOKUP(B70,'1342 - ADM INTERNAL AUDIT'!C$9:I$585,7,FALSE),0)</f>
        <v>31.271498866307297</v>
      </c>
      <c r="I70" s="1">
        <v>0</v>
      </c>
      <c r="J70" s="1">
        <f>IFERROR(VLOOKUP(B70,'LEGISLATIVE AUDITOR'!C$9:I$92,7,FALSE),0)</f>
        <v>0</v>
      </c>
      <c r="K70" s="1">
        <f>IFERROR(VLOOKUP(B70,'2892 - DCA ADMINISTRATION'!C$9:I$23,7,FALSE),0)</f>
        <v>0</v>
      </c>
      <c r="L70" s="1">
        <f>IFERROR(VLOOKUP(B70,'1052 - STATE ARCHIVES'!C$9:I$115,7,FALSE),0)</f>
        <v>-454.08328425948133</v>
      </c>
      <c r="M70" s="1">
        <v>0</v>
      </c>
      <c r="N70" s="1">
        <f>IFERROR(VLOOKUP(B70,'2889 - LAW LIBRARY'!C$9:I$21,7,FALSE),0)</f>
        <v>0</v>
      </c>
      <c r="O70" s="1">
        <v>0</v>
      </c>
      <c r="P70" s="1">
        <f>IFERROR(VLOOKUP(B70,'3150 - DHHS ADMINISTRATION'!C$9:I$69,7,FALSE),0)</f>
        <v>0</v>
      </c>
      <c r="Q70" s="1">
        <f t="shared" si="0"/>
        <v>21820.195102841724</v>
      </c>
    </row>
    <row r="71" spans="1:17">
      <c r="A71" s="1">
        <v>76</v>
      </c>
      <c r="B71" s="1" t="s">
        <v>83</v>
      </c>
      <c r="C71" s="1">
        <f>IFERROR(VLOOKUP(B71,'BUILDING DEPRECIATION'!C$9:I$200,7,FALSE),0)</f>
        <v>0</v>
      </c>
      <c r="D71" s="1">
        <v>0</v>
      </c>
      <c r="E71" s="1">
        <f>IFERROR(VLOOKUP(B71,'1130 - CONTROLLER'!C$9:I$582,7,FALSE),0)</f>
        <v>0</v>
      </c>
      <c r="F71" s="1">
        <f>IFERROR(VLOOKUP(B71,'1080 - TREASURER'!C$9:I$522,7,FALSE),0)</f>
        <v>-236.37671860666921</v>
      </c>
      <c r="G71" s="1">
        <f>IFERROR(VLOOKUP(B71,'1340 - ADM BUDGET AND PLANNING '!C$9:I$592,7,FALSE),0)</f>
        <v>267786.34877000324</v>
      </c>
      <c r="H71" s="1">
        <f>IFERROR(VLOOKUP(B71,'1342 - ADM INTERNAL AUDIT'!C$9:I$585,7,FALSE),0)</f>
        <v>0</v>
      </c>
      <c r="I71" s="1">
        <v>0</v>
      </c>
      <c r="J71" s="1">
        <f>IFERROR(VLOOKUP(B71,'LEGISLATIVE AUDITOR'!C$9:I$92,7,FALSE),0)</f>
        <v>0</v>
      </c>
      <c r="K71" s="1">
        <f>IFERROR(VLOOKUP(B71,'2892 - DCA ADMINISTRATION'!C$9:I$23,7,FALSE),0)</f>
        <v>0</v>
      </c>
      <c r="L71" s="1">
        <f>IFERROR(VLOOKUP(B71,'1052 - STATE ARCHIVES'!C$9:I$115,7,FALSE),0)</f>
        <v>0</v>
      </c>
      <c r="M71" s="1">
        <v>0</v>
      </c>
      <c r="N71" s="1">
        <f>IFERROR(VLOOKUP(B71,'2889 - LAW LIBRARY'!C$9:I$21,7,FALSE),0)</f>
        <v>0</v>
      </c>
      <c r="O71" s="1">
        <v>0</v>
      </c>
      <c r="P71" s="1">
        <f>IFERROR(VLOOKUP(B71,'3150 - DHHS ADMINISTRATION'!C$9:I$69,7,FALSE),0)</f>
        <v>0</v>
      </c>
      <c r="Q71" s="1">
        <f t="shared" si="0"/>
        <v>267549.97205139656</v>
      </c>
    </row>
    <row r="72" spans="1:17">
      <c r="A72" s="1">
        <v>77</v>
      </c>
      <c r="B72" s="1" t="s">
        <v>84</v>
      </c>
      <c r="C72" s="1">
        <f>IFERROR(VLOOKUP(B72,'BUILDING DEPRECIATION'!C$9:I$200,7,FALSE),0)</f>
        <v>1295.8935087031657</v>
      </c>
      <c r="D72" s="1">
        <v>0</v>
      </c>
      <c r="E72" s="1">
        <f>IFERROR(VLOOKUP(B72,'1130 - CONTROLLER'!C$9:I$582,7,FALSE),0)</f>
        <v>2464.0118968155957</v>
      </c>
      <c r="F72" s="1">
        <f>IFERROR(VLOOKUP(B72,'1080 - TREASURER'!C$9:I$522,7,FALSE),0)</f>
        <v>265.86686778674124</v>
      </c>
      <c r="G72" s="1">
        <f>IFERROR(VLOOKUP(B72,'1340 - ADM BUDGET AND PLANNING '!C$9:I$592,7,FALSE),0)</f>
        <v>-6181.9003827027464</v>
      </c>
      <c r="H72" s="1">
        <f>IFERROR(VLOOKUP(B72,'1342 - ADM INTERNAL AUDIT'!C$9:I$585,7,FALSE),0)</f>
        <v>179.78144276454915</v>
      </c>
      <c r="I72" s="1">
        <v>0</v>
      </c>
      <c r="J72" s="1">
        <f>IFERROR(VLOOKUP(B72,'LEGISLATIVE AUDITOR'!C$9:I$92,7,FALSE),0)</f>
        <v>0</v>
      </c>
      <c r="K72" s="1">
        <f>IFERROR(VLOOKUP(B72,'2892 - DCA ADMINISTRATION'!C$9:I$23,7,FALSE),0)</f>
        <v>0</v>
      </c>
      <c r="L72" s="1">
        <f>IFERROR(VLOOKUP(B72,'1052 - STATE ARCHIVES'!C$9:I$115,7,FALSE),0)</f>
        <v>-1230.5155095296689</v>
      </c>
      <c r="M72" s="1">
        <v>303.16410251509598</v>
      </c>
      <c r="N72" s="1">
        <f>IFERROR(VLOOKUP(B72,'2889 - LAW LIBRARY'!C$9:I$21,7,FALSE),0)</f>
        <v>0</v>
      </c>
      <c r="O72" s="1">
        <v>0</v>
      </c>
      <c r="P72" s="1">
        <f>IFERROR(VLOOKUP(B72,'3150 - DHHS ADMINISTRATION'!C$9:I$69,7,FALSE),0)</f>
        <v>0</v>
      </c>
      <c r="Q72" s="1">
        <f t="shared" si="0"/>
        <v>-2903.6980736472669</v>
      </c>
    </row>
    <row r="73" spans="1:17">
      <c r="A73" s="1">
        <v>78</v>
      </c>
      <c r="B73" s="1" t="s">
        <v>85</v>
      </c>
      <c r="C73" s="1">
        <f>IFERROR(VLOOKUP(B73,'BUILDING DEPRECIATION'!C$9:I$200,7,FALSE),0)</f>
        <v>0</v>
      </c>
      <c r="D73" s="1">
        <v>0</v>
      </c>
      <c r="E73" s="1">
        <f>IFERROR(VLOOKUP(B73,'1130 - CONTROLLER'!C$9:I$582,7,FALSE),0)</f>
        <v>18.80207482277951</v>
      </c>
      <c r="F73" s="1">
        <f>IFERROR(VLOOKUP(B73,'1080 - TREASURER'!C$9:I$522,7,FALSE),0)</f>
        <v>0</v>
      </c>
      <c r="G73" s="1">
        <f>IFERROR(VLOOKUP(B73,'1340 - ADM BUDGET AND PLANNING '!C$9:I$592,7,FALSE),0)</f>
        <v>422.10267681386176</v>
      </c>
      <c r="H73" s="1">
        <f>IFERROR(VLOOKUP(B73,'1342 - ADM INTERNAL AUDIT'!C$9:I$585,7,FALSE),0)</f>
        <v>1.2958840715295408</v>
      </c>
      <c r="I73" s="1">
        <v>0</v>
      </c>
      <c r="J73" s="1">
        <f>IFERROR(VLOOKUP(B73,'LEGISLATIVE AUDITOR'!C$9:I$92,7,FALSE),0)</f>
        <v>0</v>
      </c>
      <c r="K73" s="1">
        <f>IFERROR(VLOOKUP(B73,'2892 - DCA ADMINISTRATION'!C$9:I$23,7,FALSE),0)</f>
        <v>0</v>
      </c>
      <c r="L73" s="1">
        <f>IFERROR(VLOOKUP(B73,'1052 - STATE ARCHIVES'!C$9:I$115,7,FALSE),0)</f>
        <v>0</v>
      </c>
      <c r="M73" s="1">
        <v>0</v>
      </c>
      <c r="N73" s="1">
        <f>IFERROR(VLOOKUP(B73,'2889 - LAW LIBRARY'!C$9:I$21,7,FALSE),0)</f>
        <v>0</v>
      </c>
      <c r="O73" s="1">
        <v>0</v>
      </c>
      <c r="P73" s="1">
        <f>IFERROR(VLOOKUP(B73,'3150 - DHHS ADMINISTRATION'!C$9:I$69,7,FALSE),0)</f>
        <v>0</v>
      </c>
      <c r="Q73" s="1">
        <f t="shared" si="0"/>
        <v>442.20063570817081</v>
      </c>
    </row>
    <row r="74" spans="1:17">
      <c r="A74" s="1">
        <v>79</v>
      </c>
      <c r="B74" s="1" t="s">
        <v>86</v>
      </c>
      <c r="C74" s="1">
        <f>IFERROR(VLOOKUP(B74,'BUILDING DEPRECIATION'!C$9:I$200,7,FALSE),0)</f>
        <v>0</v>
      </c>
      <c r="D74" s="1">
        <v>0</v>
      </c>
      <c r="E74" s="1">
        <f>IFERROR(VLOOKUP(B74,'1130 - CONTROLLER'!C$9:I$582,7,FALSE),0)</f>
        <v>3.8945971571948421</v>
      </c>
      <c r="F74" s="1">
        <f>IFERROR(VLOOKUP(B74,'1080 - TREASURER'!C$9:I$522,7,FALSE),0)</f>
        <v>0</v>
      </c>
      <c r="G74" s="1">
        <f>IFERROR(VLOOKUP(B74,'1340 - ADM BUDGET AND PLANNING '!C$9:I$592,7,FALSE),0)</f>
        <v>-604.65811655398954</v>
      </c>
      <c r="H74" s="1">
        <f>IFERROR(VLOOKUP(B74,'1342 - ADM INTERNAL AUDIT'!C$9:I$585,7,FALSE),0)</f>
        <v>0.28596829568088167</v>
      </c>
      <c r="I74" s="1">
        <v>0</v>
      </c>
      <c r="J74" s="1">
        <f>IFERROR(VLOOKUP(B74,'LEGISLATIVE AUDITOR'!C$9:I$92,7,FALSE),0)</f>
        <v>0</v>
      </c>
      <c r="K74" s="1">
        <f>IFERROR(VLOOKUP(B74,'2892 - DCA ADMINISTRATION'!C$9:I$23,7,FALSE),0)</f>
        <v>0</v>
      </c>
      <c r="L74" s="1">
        <f>IFERROR(VLOOKUP(B74,'1052 - STATE ARCHIVES'!C$9:I$115,7,FALSE),0)</f>
        <v>0</v>
      </c>
      <c r="M74" s="1">
        <v>0</v>
      </c>
      <c r="N74" s="1">
        <f>IFERROR(VLOOKUP(B74,'2889 - LAW LIBRARY'!C$9:I$21,7,FALSE),0)</f>
        <v>0</v>
      </c>
      <c r="O74" s="1">
        <v>0</v>
      </c>
      <c r="P74" s="1">
        <f>IFERROR(VLOOKUP(B74,'3150 - DHHS ADMINISTRATION'!C$9:I$69,7,FALSE),0)</f>
        <v>0</v>
      </c>
      <c r="Q74" s="1">
        <f t="shared" ref="Q74:Q137" si="1">SUM(C74:P74)</f>
        <v>-600.47755110111382</v>
      </c>
    </row>
    <row r="75" spans="1:17">
      <c r="A75" s="1">
        <v>80</v>
      </c>
      <c r="B75" s="1" t="s">
        <v>87</v>
      </c>
      <c r="C75" s="1">
        <f>IFERROR(VLOOKUP(B75,'BUILDING DEPRECIATION'!C$9:I$200,7,FALSE),0)</f>
        <v>27236.220901851098</v>
      </c>
      <c r="D75" s="1">
        <v>0</v>
      </c>
      <c r="E75" s="1">
        <f>IFERROR(VLOOKUP(B75,'1130 - CONTROLLER'!C$9:I$582,7,FALSE),0)</f>
        <v>13459.961444040991</v>
      </c>
      <c r="F75" s="1">
        <f>IFERROR(VLOOKUP(B75,'1080 - TREASURER'!C$9:I$522,7,FALSE),0)</f>
        <v>754.14949384583269</v>
      </c>
      <c r="G75" s="1">
        <f>IFERROR(VLOOKUP(B75,'1340 - ADM BUDGET AND PLANNING '!C$9:I$592,7,FALSE),0)</f>
        <v>-950.27554442949167</v>
      </c>
      <c r="H75" s="1">
        <f>IFERROR(VLOOKUP(B75,'1342 - ADM INTERNAL AUDIT'!C$9:I$585,7,FALSE),0)</f>
        <v>987.97069379667789</v>
      </c>
      <c r="I75" s="1">
        <v>0</v>
      </c>
      <c r="J75" s="1">
        <f>IFERROR(VLOOKUP(B75,'LEGISLATIVE AUDITOR'!C$9:I$92,7,FALSE),0)</f>
        <v>0</v>
      </c>
      <c r="K75" s="1">
        <f>IFERROR(VLOOKUP(B75,'2892 - DCA ADMINISTRATION'!C$9:I$23,7,FALSE),0)</f>
        <v>-50031.535163037101</v>
      </c>
      <c r="L75" s="1">
        <f>IFERROR(VLOOKUP(B75,'1052 - STATE ARCHIVES'!C$9:I$115,7,FALSE),0)</f>
        <v>0</v>
      </c>
      <c r="M75" s="1">
        <v>0</v>
      </c>
      <c r="N75" s="1">
        <f>IFERROR(VLOOKUP(B75,'2889 - LAW LIBRARY'!C$9:I$21,7,FALSE),0)</f>
        <v>0</v>
      </c>
      <c r="O75" s="1">
        <v>0</v>
      </c>
      <c r="P75" s="1">
        <f>IFERROR(VLOOKUP(B75,'3150 - DHHS ADMINISTRATION'!C$9:I$69,7,FALSE),0)</f>
        <v>0</v>
      </c>
      <c r="Q75" s="1">
        <f t="shared" si="1"/>
        <v>-8543.5081739319867</v>
      </c>
    </row>
    <row r="76" spans="1:17">
      <c r="A76" s="1">
        <v>81</v>
      </c>
      <c r="B76" s="1" t="s">
        <v>88</v>
      </c>
      <c r="C76" s="1">
        <f>IFERROR(VLOOKUP(B76,'BUILDING DEPRECIATION'!C$9:I$200,7,FALSE),0)</f>
        <v>942.74531249999995</v>
      </c>
      <c r="D76" s="1">
        <v>0</v>
      </c>
      <c r="E76" s="1">
        <f>IFERROR(VLOOKUP(B76,'1130 - CONTROLLER'!C$9:I$582,7,FALSE),0)</f>
        <v>4825.7629683376608</v>
      </c>
      <c r="F76" s="1">
        <f>IFERROR(VLOOKUP(B76,'1080 - TREASURER'!C$9:I$522,7,FALSE),0)</f>
        <v>680.10059234208256</v>
      </c>
      <c r="G76" s="1">
        <f>IFERROR(VLOOKUP(B76,'1340 - ADM BUDGET AND PLANNING '!C$9:I$592,7,FALSE),0)</f>
        <v>5401.5786970605886</v>
      </c>
      <c r="H76" s="1">
        <f>IFERROR(VLOOKUP(B76,'1342 - ADM INTERNAL AUDIT'!C$9:I$585,7,FALSE),0)</f>
        <v>345.6456387215639</v>
      </c>
      <c r="I76" s="1">
        <v>0</v>
      </c>
      <c r="J76" s="1">
        <f>IFERROR(VLOOKUP(B76,'LEGISLATIVE AUDITOR'!C$9:I$92,7,FALSE),0)</f>
        <v>0</v>
      </c>
      <c r="K76" s="1">
        <f>IFERROR(VLOOKUP(B76,'2892 - DCA ADMINISTRATION'!C$9:I$23,7,FALSE),0)</f>
        <v>0</v>
      </c>
      <c r="L76" s="1">
        <f>IFERROR(VLOOKUP(B76,'1052 - STATE ARCHIVES'!C$9:I$115,7,FALSE),0)</f>
        <v>0</v>
      </c>
      <c r="M76" s="1">
        <v>0</v>
      </c>
      <c r="N76" s="1">
        <f>IFERROR(VLOOKUP(B76,'2889 - LAW LIBRARY'!C$9:I$21,7,FALSE),0)</f>
        <v>0</v>
      </c>
      <c r="O76" s="1">
        <v>0</v>
      </c>
      <c r="P76" s="1">
        <f>IFERROR(VLOOKUP(B76,'3150 - DHHS ADMINISTRATION'!C$9:I$69,7,FALSE),0)</f>
        <v>0</v>
      </c>
      <c r="Q76" s="1">
        <f t="shared" si="1"/>
        <v>12195.833208961896</v>
      </c>
    </row>
    <row r="77" spans="1:17">
      <c r="A77" s="1">
        <v>82</v>
      </c>
      <c r="B77" s="1" t="s">
        <v>89</v>
      </c>
      <c r="C77" s="1">
        <f>IFERROR(VLOOKUP(B77,'BUILDING DEPRECIATION'!C$9:I$200,7,FALSE),0)</f>
        <v>-92429.81391620473</v>
      </c>
      <c r="D77" s="1">
        <v>0</v>
      </c>
      <c r="E77" s="1">
        <f>IFERROR(VLOOKUP(B77,'1130 - CONTROLLER'!C$9:I$582,7,FALSE),0)</f>
        <v>39732.658209919442</v>
      </c>
      <c r="F77" s="1">
        <f>IFERROR(VLOOKUP(B77,'1080 - TREASURER'!C$9:I$522,7,FALSE),0)</f>
        <v>5010.1869185767773</v>
      </c>
      <c r="G77" s="1">
        <f>IFERROR(VLOOKUP(B77,'1340 - ADM BUDGET AND PLANNING '!C$9:I$592,7,FALSE),0)</f>
        <v>-1562.7825569136699</v>
      </c>
      <c r="H77" s="1">
        <f>IFERROR(VLOOKUP(B77,'1342 - ADM INTERNAL AUDIT'!C$9:I$585,7,FALSE),0)</f>
        <v>11378.410209229673</v>
      </c>
      <c r="I77" s="1">
        <v>-2</v>
      </c>
      <c r="J77" s="1">
        <f>IFERROR(VLOOKUP(B77,'LEGISLATIVE AUDITOR'!C$9:I$92,7,FALSE),0)</f>
        <v>3177.0603000000001</v>
      </c>
      <c r="K77" s="1">
        <f>IFERROR(VLOOKUP(B77,'2892 - DCA ADMINISTRATION'!C$9:I$23,7,FALSE),0)</f>
        <v>0</v>
      </c>
      <c r="L77" s="1">
        <f>IFERROR(VLOOKUP(B77,'1052 - STATE ARCHIVES'!C$9:I$115,7,FALSE),0)</f>
        <v>-458.29128042445444</v>
      </c>
      <c r="M77" s="1">
        <v>181.898461509058</v>
      </c>
      <c r="N77" s="1">
        <f>IFERROR(VLOOKUP(B77,'2889 - LAW LIBRARY'!C$9:I$21,7,FALSE),0)</f>
        <v>0</v>
      </c>
      <c r="O77" s="1">
        <v>0</v>
      </c>
      <c r="P77" s="1">
        <f>IFERROR(VLOOKUP(B77,'3150 - DHHS ADMINISTRATION'!C$9:I$69,7,FALSE),0)</f>
        <v>0</v>
      </c>
      <c r="Q77" s="1">
        <f t="shared" si="1"/>
        <v>-34972.673654307902</v>
      </c>
    </row>
    <row r="78" spans="1:17">
      <c r="A78" s="1">
        <v>83</v>
      </c>
      <c r="B78" s="1" t="s">
        <v>90</v>
      </c>
      <c r="C78" s="1">
        <f>IFERROR(VLOOKUP(B78,'BUILDING DEPRECIATION'!C$9:I$200,7,FALSE),0)</f>
        <v>2320</v>
      </c>
      <c r="D78" s="1">
        <v>0</v>
      </c>
      <c r="E78" s="1">
        <f>IFERROR(VLOOKUP(B78,'1130 - CONTROLLER'!C$9:I$582,7,FALSE),0)</f>
        <v>3870.6418552457981</v>
      </c>
      <c r="F78" s="1">
        <f>IFERROR(VLOOKUP(B78,'1080 - TREASURER'!C$9:I$522,7,FALSE),0)</f>
        <v>242.73302324942313</v>
      </c>
      <c r="G78" s="1">
        <f>IFERROR(VLOOKUP(B78,'1340 - ADM BUDGET AND PLANNING '!C$9:I$592,7,FALSE),0)</f>
        <v>2766.6051120137336</v>
      </c>
      <c r="H78" s="1">
        <f>IFERROR(VLOOKUP(B78,'1342 - ADM INTERNAL AUDIT'!C$9:I$585,7,FALSE),0)</f>
        <v>289.48862060458242</v>
      </c>
      <c r="I78" s="1">
        <v>0</v>
      </c>
      <c r="J78" s="1">
        <f>IFERROR(VLOOKUP(B78,'LEGISLATIVE AUDITOR'!C$9:I$92,7,FALSE),0)</f>
        <v>0</v>
      </c>
      <c r="K78" s="1">
        <f>IFERROR(VLOOKUP(B78,'2892 - DCA ADMINISTRATION'!C$9:I$23,7,FALSE),0)</f>
        <v>-14634.224035188299</v>
      </c>
      <c r="L78" s="1">
        <f>IFERROR(VLOOKUP(B78,'1052 - STATE ARCHIVES'!C$9:I$115,7,FALSE),0)</f>
        <v>0</v>
      </c>
      <c r="M78" s="1">
        <v>0</v>
      </c>
      <c r="N78" s="1">
        <f>IFERROR(VLOOKUP(B78,'2889 - LAW LIBRARY'!C$9:I$21,7,FALSE),0)</f>
        <v>0</v>
      </c>
      <c r="O78" s="1">
        <v>0</v>
      </c>
      <c r="P78" s="1">
        <f>IFERROR(VLOOKUP(B78,'3150 - DHHS ADMINISTRATION'!C$9:I$69,7,FALSE),0)</f>
        <v>0</v>
      </c>
      <c r="Q78" s="1">
        <f t="shared" si="1"/>
        <v>-5144.7554240747613</v>
      </c>
    </row>
    <row r="79" spans="1:17">
      <c r="A79" s="1">
        <v>84</v>
      </c>
      <c r="B79" s="1" t="s">
        <v>91</v>
      </c>
      <c r="C79" s="1">
        <f>IFERROR(VLOOKUP(B79,'BUILDING DEPRECIATION'!C$9:I$200,7,FALSE),0)</f>
        <v>0</v>
      </c>
      <c r="D79" s="1">
        <v>0</v>
      </c>
      <c r="E79" s="1">
        <f>IFERROR(VLOOKUP(B79,'1130 - CONTROLLER'!C$9:I$582,7,FALSE),0)</f>
        <v>6.9147099392364169</v>
      </c>
      <c r="F79" s="1">
        <f>IFERROR(VLOOKUP(B79,'1080 - TREASURER'!C$9:I$522,7,FALSE),0)</f>
        <v>-0.46793715497651078</v>
      </c>
      <c r="G79" s="1">
        <f>IFERROR(VLOOKUP(B79,'1340 - ADM BUDGET AND PLANNING '!C$9:I$592,7,FALSE),0)</f>
        <v>901.08145792192545</v>
      </c>
      <c r="H79" s="1">
        <f>IFERROR(VLOOKUP(B79,'1342 - ADM INTERNAL AUDIT'!C$9:I$585,7,FALSE),0)</f>
        <v>-0.36745037528605362</v>
      </c>
      <c r="I79" s="1">
        <v>0</v>
      </c>
      <c r="J79" s="1">
        <f>IFERROR(VLOOKUP(B79,'LEGISLATIVE AUDITOR'!C$9:I$92,7,FALSE),0)</f>
        <v>0</v>
      </c>
      <c r="K79" s="1">
        <f>IFERROR(VLOOKUP(B79,'2892 - DCA ADMINISTRATION'!C$9:I$23,7,FALSE),0)</f>
        <v>0</v>
      </c>
      <c r="L79" s="1">
        <f>IFERROR(VLOOKUP(B79,'1052 - STATE ARCHIVES'!C$9:I$115,7,FALSE),0)</f>
        <v>0</v>
      </c>
      <c r="M79" s="1">
        <v>0</v>
      </c>
      <c r="N79" s="1">
        <f>IFERROR(VLOOKUP(B79,'2889 - LAW LIBRARY'!C$9:I$21,7,FALSE),0)</f>
        <v>0</v>
      </c>
      <c r="O79" s="1">
        <v>0</v>
      </c>
      <c r="P79" s="1">
        <f>IFERROR(VLOOKUP(B79,'3150 - DHHS ADMINISTRATION'!C$9:I$69,7,FALSE),0)</f>
        <v>0</v>
      </c>
      <c r="Q79" s="1">
        <f t="shared" si="1"/>
        <v>907.16078033089934</v>
      </c>
    </row>
    <row r="80" spans="1:17">
      <c r="A80" s="1">
        <v>85</v>
      </c>
      <c r="B80" s="1" t="s">
        <v>92</v>
      </c>
      <c r="C80" s="1">
        <f>IFERROR(VLOOKUP(B80,'BUILDING DEPRECIATION'!C$9:I$200,7,FALSE),0)</f>
        <v>0</v>
      </c>
      <c r="D80" s="1">
        <v>0</v>
      </c>
      <c r="E80" s="1">
        <f>IFERROR(VLOOKUP(B80,'1130 - CONTROLLER'!C$9:I$582,7,FALSE),0)</f>
        <v>7234.3824539540492</v>
      </c>
      <c r="F80" s="1">
        <f>IFERROR(VLOOKUP(B80,'1080 - TREASURER'!C$9:I$522,7,FALSE),0)</f>
        <v>1147.2863174835768</v>
      </c>
      <c r="G80" s="1">
        <f>IFERROR(VLOOKUP(B80,'1340 - ADM BUDGET AND PLANNING '!C$9:I$592,7,FALSE),0)</f>
        <v>-4127.9746386571751</v>
      </c>
      <c r="H80" s="1">
        <f>IFERROR(VLOOKUP(B80,'1342 - ADM INTERNAL AUDIT'!C$9:I$585,7,FALSE),0)</f>
        <v>-7900.0020872168097</v>
      </c>
      <c r="I80" s="1">
        <v>-4</v>
      </c>
      <c r="J80" s="1">
        <f>IFERROR(VLOOKUP(B80,'LEGISLATIVE AUDITOR'!C$9:I$92,7,FALSE),0)</f>
        <v>-5116.2938990000002</v>
      </c>
      <c r="K80" s="1">
        <f>IFERROR(VLOOKUP(B80,'2892 - DCA ADMINISTRATION'!C$9:I$23,7,FALSE),0)</f>
        <v>0</v>
      </c>
      <c r="L80" s="1">
        <f>IFERROR(VLOOKUP(B80,'1052 - STATE ARCHIVES'!C$9:I$115,7,FALSE),0)</f>
        <v>1332.1354547815467</v>
      </c>
      <c r="M80" s="1">
        <v>0</v>
      </c>
      <c r="N80" s="1">
        <f>IFERROR(VLOOKUP(B80,'2889 - LAW LIBRARY'!C$9:I$21,7,FALSE),0)</f>
        <v>0</v>
      </c>
      <c r="O80" s="1">
        <v>0</v>
      </c>
      <c r="P80" s="1">
        <f>IFERROR(VLOOKUP(B80,'3150 - DHHS ADMINISTRATION'!C$9:I$69,7,FALSE),0)</f>
        <v>0</v>
      </c>
      <c r="Q80" s="1">
        <f t="shared" si="1"/>
        <v>-7434.466398654813</v>
      </c>
    </row>
    <row r="81" spans="1:17">
      <c r="A81" s="1">
        <v>86</v>
      </c>
      <c r="B81" s="1" t="s">
        <v>93</v>
      </c>
      <c r="C81" s="1">
        <f>IFERROR(VLOOKUP(B81,'BUILDING DEPRECIATION'!C$9:I$200,7,FALSE),0)</f>
        <v>0</v>
      </c>
      <c r="D81" s="1">
        <v>0</v>
      </c>
      <c r="E81" s="1">
        <f>IFERROR(VLOOKUP(B81,'1130 - CONTROLLER'!C$9:I$582,7,FALSE),0)</f>
        <v>0</v>
      </c>
      <c r="F81" s="1">
        <f>IFERROR(VLOOKUP(B81,'1080 - TREASURER'!C$9:I$522,7,FALSE),0)</f>
        <v>0</v>
      </c>
      <c r="G81" s="1">
        <f>IFERROR(VLOOKUP(B81,'1340 - ADM BUDGET AND PLANNING '!C$9:I$592,7,FALSE),0)</f>
        <v>0</v>
      </c>
      <c r="H81" s="1">
        <f>IFERROR(VLOOKUP(B81,'1342 - ADM INTERNAL AUDIT'!C$9:I$585,7,FALSE),0)</f>
        <v>0</v>
      </c>
      <c r="I81" s="1">
        <v>0</v>
      </c>
      <c r="J81" s="1">
        <f>IFERROR(VLOOKUP(B81,'LEGISLATIVE AUDITOR'!C$9:I$92,7,FALSE),0)</f>
        <v>0</v>
      </c>
      <c r="K81" s="1">
        <f>IFERROR(VLOOKUP(B81,'2892 - DCA ADMINISTRATION'!C$9:I$23,7,FALSE),0)</f>
        <v>0</v>
      </c>
      <c r="L81" s="1">
        <f>IFERROR(VLOOKUP(B81,'1052 - STATE ARCHIVES'!C$9:I$115,7,FALSE),0)</f>
        <v>0</v>
      </c>
      <c r="M81" s="1">
        <v>0</v>
      </c>
      <c r="N81" s="1">
        <f>IFERROR(VLOOKUP(B81,'2889 - LAW LIBRARY'!C$9:I$21,7,FALSE),0)</f>
        <v>0</v>
      </c>
      <c r="O81" s="1">
        <v>0</v>
      </c>
      <c r="P81" s="1">
        <f>IFERROR(VLOOKUP(B81,'3150 - DHHS ADMINISTRATION'!C$9:I$69,7,FALSE),0)</f>
        <v>0</v>
      </c>
      <c r="Q81" s="1">
        <f t="shared" si="1"/>
        <v>0</v>
      </c>
    </row>
    <row r="82" spans="1:17">
      <c r="A82" s="1">
        <v>87</v>
      </c>
      <c r="B82" s="1" t="s">
        <v>94</v>
      </c>
      <c r="C82" s="1">
        <f>IFERROR(VLOOKUP(B82,'BUILDING DEPRECIATION'!C$9:I$200,7,FALSE),0)</f>
        <v>0</v>
      </c>
      <c r="D82" s="1">
        <v>0</v>
      </c>
      <c r="E82" s="1">
        <f>IFERROR(VLOOKUP(B82,'1130 - CONTROLLER'!C$9:I$582,7,FALSE),0)</f>
        <v>36258.703279208334</v>
      </c>
      <c r="F82" s="1">
        <f>IFERROR(VLOOKUP(B82,'1080 - TREASURER'!C$9:I$522,7,FALSE),0)</f>
        <v>7027.6358237807517</v>
      </c>
      <c r="G82" s="1">
        <f>IFERROR(VLOOKUP(B82,'1340 - ADM BUDGET AND PLANNING '!C$9:I$592,7,FALSE),0)</f>
        <v>467.30028422222887</v>
      </c>
      <c r="H82" s="1">
        <f>IFERROR(VLOOKUP(B82,'1342 - ADM INTERNAL AUDIT'!C$9:I$585,7,FALSE),0)</f>
        <v>35036.607123607886</v>
      </c>
      <c r="I82" s="1">
        <v>-6</v>
      </c>
      <c r="J82" s="1">
        <f>IFERROR(VLOOKUP(B82,'LEGISLATIVE AUDITOR'!C$9:I$92,7,FALSE),0)</f>
        <v>1827.3288</v>
      </c>
      <c r="K82" s="1">
        <f>IFERROR(VLOOKUP(B82,'2892 - DCA ADMINISTRATION'!C$9:I$23,7,FALSE),0)</f>
        <v>0</v>
      </c>
      <c r="L82" s="1">
        <f>IFERROR(VLOOKUP(B82,'1052 - STATE ARCHIVES'!C$9:I$115,7,FALSE),0)</f>
        <v>0</v>
      </c>
      <c r="M82" s="1">
        <v>0</v>
      </c>
      <c r="N82" s="1">
        <f>IFERROR(VLOOKUP(B82,'2889 - LAW LIBRARY'!C$9:I$21,7,FALSE),0)</f>
        <v>0</v>
      </c>
      <c r="O82" s="1">
        <v>0</v>
      </c>
      <c r="P82" s="1">
        <f>IFERROR(VLOOKUP(B82,'3150 - DHHS ADMINISTRATION'!C$9:I$69,7,FALSE),0)</f>
        <v>0</v>
      </c>
      <c r="Q82" s="1">
        <f t="shared" si="1"/>
        <v>80611.5753108192</v>
      </c>
    </row>
    <row r="83" spans="1:17">
      <c r="A83" s="1">
        <v>88</v>
      </c>
      <c r="B83" s="1" t="s">
        <v>95</v>
      </c>
      <c r="C83" s="1">
        <f>IFERROR(VLOOKUP(B83,'BUILDING DEPRECIATION'!C$9:I$200,7,FALSE),0)</f>
        <v>71536.947873090481</v>
      </c>
      <c r="D83" s="1">
        <v>0</v>
      </c>
      <c r="E83" s="1">
        <f>IFERROR(VLOOKUP(B83,'1130 - CONTROLLER'!C$9:I$582,7,FALSE),0)</f>
        <v>6529.0410603058799</v>
      </c>
      <c r="F83" s="1">
        <f>IFERROR(VLOOKUP(B83,'1080 - TREASURER'!C$9:I$522,7,FALSE),0)</f>
        <v>1265.6800176906547</v>
      </c>
      <c r="G83" s="1">
        <f>IFERROR(VLOOKUP(B83,'1340 - ADM BUDGET AND PLANNING '!C$9:I$592,7,FALSE),0)</f>
        <v>9375.379742696392</v>
      </c>
      <c r="H83" s="1">
        <f>IFERROR(VLOOKUP(B83,'1342 - ADM INTERNAL AUDIT'!C$9:I$585,7,FALSE),0)</f>
        <v>38795.44939907598</v>
      </c>
      <c r="I83" s="1">
        <v>-11</v>
      </c>
      <c r="J83" s="1">
        <f>IFERROR(VLOOKUP(B83,'LEGISLATIVE AUDITOR'!C$9:I$92,7,FALSE),0)</f>
        <v>1628.6067929999999</v>
      </c>
      <c r="K83" s="1">
        <f>IFERROR(VLOOKUP(B83,'2892 - DCA ADMINISTRATION'!C$9:I$23,7,FALSE),0)</f>
        <v>0</v>
      </c>
      <c r="L83" s="1">
        <f>IFERROR(VLOOKUP(B83,'1052 - STATE ARCHIVES'!C$9:I$115,7,FALSE),0)</f>
        <v>-35.527661991825916</v>
      </c>
      <c r="M83" s="1">
        <v>0</v>
      </c>
      <c r="N83" s="1">
        <f>IFERROR(VLOOKUP(B83,'2889 - LAW LIBRARY'!C$9:I$21,7,FALSE),0)</f>
        <v>0</v>
      </c>
      <c r="O83" s="1">
        <v>0</v>
      </c>
      <c r="P83" s="1">
        <f>IFERROR(VLOOKUP(B83,'3150 - DHHS ADMINISTRATION'!C$9:I$69,7,FALSE),0)</f>
        <v>0</v>
      </c>
      <c r="Q83" s="1">
        <f t="shared" si="1"/>
        <v>129084.57722386756</v>
      </c>
    </row>
    <row r="84" spans="1:17">
      <c r="A84" s="1">
        <v>89</v>
      </c>
      <c r="B84" s="1" t="s">
        <v>96</v>
      </c>
      <c r="C84" s="1">
        <f>IFERROR(VLOOKUP(B84,'BUILDING DEPRECIATION'!C$9:I$200,7,FALSE),0)</f>
        <v>11964</v>
      </c>
      <c r="D84" s="1">
        <v>0</v>
      </c>
      <c r="E84" s="1">
        <f>IFERROR(VLOOKUP(B84,'1130 - CONTROLLER'!C$9:I$582,7,FALSE),0)</f>
        <v>22224.847215225644</v>
      </c>
      <c r="F84" s="1">
        <f>IFERROR(VLOOKUP(B84,'1080 - TREASURER'!C$9:I$522,7,FALSE),0)</f>
        <v>1773.3343728796644</v>
      </c>
      <c r="G84" s="1">
        <f>IFERROR(VLOOKUP(B84,'1340 - ADM BUDGET AND PLANNING '!C$9:I$592,7,FALSE),0)</f>
        <v>23034.884416218156</v>
      </c>
      <c r="H84" s="1">
        <f>IFERROR(VLOOKUP(B84,'1342 - ADM INTERNAL AUDIT'!C$9:I$585,7,FALSE),0)</f>
        <v>1649.5610013744626</v>
      </c>
      <c r="I84" s="1">
        <v>0</v>
      </c>
      <c r="J84" s="1">
        <f>IFERROR(VLOOKUP(B84,'LEGISLATIVE AUDITOR'!C$9:I$92,7,FALSE),0)</f>
        <v>0</v>
      </c>
      <c r="K84" s="1">
        <f>IFERROR(VLOOKUP(B84,'2892 - DCA ADMINISTRATION'!C$9:I$23,7,FALSE),0)</f>
        <v>0</v>
      </c>
      <c r="L84" s="1">
        <f>IFERROR(VLOOKUP(B84,'1052 - STATE ARCHIVES'!C$9:I$115,7,FALSE),0)</f>
        <v>0</v>
      </c>
      <c r="M84" s="1">
        <v>0</v>
      </c>
      <c r="N84" s="1">
        <f>IFERROR(VLOOKUP(B84,'2889 - LAW LIBRARY'!C$9:I$21,7,FALSE),0)</f>
        <v>0</v>
      </c>
      <c r="O84" s="1">
        <v>0</v>
      </c>
      <c r="P84" s="1">
        <f>IFERROR(VLOOKUP(B84,'3150 - DHHS ADMINISTRATION'!C$9:I$69,7,FALSE),0)</f>
        <v>0</v>
      </c>
      <c r="Q84" s="1">
        <f t="shared" si="1"/>
        <v>60646.627005697927</v>
      </c>
    </row>
    <row r="85" spans="1:17">
      <c r="A85" s="1">
        <v>90</v>
      </c>
      <c r="B85" s="1" t="s">
        <v>97</v>
      </c>
      <c r="C85" s="1">
        <f>IFERROR(VLOOKUP(B85,'BUILDING DEPRECIATION'!C$9:I$200,7,FALSE),0)</f>
        <v>120183.41748299595</v>
      </c>
      <c r="D85" s="1">
        <v>0</v>
      </c>
      <c r="E85" s="1">
        <f>IFERROR(VLOOKUP(B85,'1130 - CONTROLLER'!C$9:I$582,7,FALSE),0)</f>
        <v>17251.679608882085</v>
      </c>
      <c r="F85" s="1">
        <f>IFERROR(VLOOKUP(B85,'1080 - TREASURER'!C$9:I$522,7,FALSE),0)</f>
        <v>2687.72051041961</v>
      </c>
      <c r="G85" s="1">
        <f>IFERROR(VLOOKUP(B85,'1340 - ADM BUDGET AND PLANNING '!C$9:I$592,7,FALSE),0)</f>
        <v>-36169.65076750498</v>
      </c>
      <c r="H85" s="1">
        <f>IFERROR(VLOOKUP(B85,'1342 - ADM INTERNAL AUDIT'!C$9:I$585,7,FALSE),0)</f>
        <v>1248.7543342945382</v>
      </c>
      <c r="I85" s="1">
        <v>0</v>
      </c>
      <c r="J85" s="1">
        <f>IFERROR(VLOOKUP(B85,'LEGISLATIVE AUDITOR'!C$9:I$92,7,FALSE),0)</f>
        <v>4746.2789069999999</v>
      </c>
      <c r="K85" s="1">
        <f>IFERROR(VLOOKUP(B85,'2892 - DCA ADMINISTRATION'!C$9:I$23,7,FALSE),0)</f>
        <v>0</v>
      </c>
      <c r="L85" s="1">
        <f>IFERROR(VLOOKUP(B85,'1052 - STATE ARCHIVES'!C$9:I$115,7,FALSE),0)</f>
        <v>116068.08001492999</v>
      </c>
      <c r="M85" s="1">
        <v>363.79692301811502</v>
      </c>
      <c r="N85" s="1">
        <f>IFERROR(VLOOKUP(B85,'2889 - LAW LIBRARY'!C$9:I$21,7,FALSE),0)</f>
        <v>0</v>
      </c>
      <c r="O85" s="1">
        <v>0</v>
      </c>
      <c r="P85" s="1">
        <f>IFERROR(VLOOKUP(B85,'3150 - DHHS ADMINISTRATION'!C$9:I$69,7,FALSE),0)</f>
        <v>0</v>
      </c>
      <c r="Q85" s="1">
        <f t="shared" si="1"/>
        <v>226380.07701403531</v>
      </c>
    </row>
    <row r="86" spans="1:17">
      <c r="A86" s="1">
        <v>91</v>
      </c>
      <c r="B86" s="1" t="s">
        <v>98</v>
      </c>
      <c r="C86" s="1">
        <f>IFERROR(VLOOKUP(B86,'BUILDING DEPRECIATION'!C$9:I$200,7,FALSE),0)</f>
        <v>18054.965207692308</v>
      </c>
      <c r="D86" s="1">
        <v>0</v>
      </c>
      <c r="E86" s="1">
        <f>IFERROR(VLOOKUP(B86,'1130 - CONTROLLER'!C$9:I$582,7,FALSE),0)</f>
        <v>8910.2083199202789</v>
      </c>
      <c r="F86" s="1">
        <f>IFERROR(VLOOKUP(B86,'1080 - TREASURER'!C$9:I$522,7,FALSE),0)</f>
        <v>510.5492044192805</v>
      </c>
      <c r="G86" s="1">
        <f>IFERROR(VLOOKUP(B86,'1340 - ADM BUDGET AND PLANNING '!C$9:I$592,7,FALSE),0)</f>
        <v>-17278.431954064567</v>
      </c>
      <c r="H86" s="1">
        <f>IFERROR(VLOOKUP(B86,'1342 - ADM INTERNAL AUDIT'!C$9:I$585,7,FALSE),0)</f>
        <v>675.74748487471129</v>
      </c>
      <c r="I86" s="1">
        <v>0</v>
      </c>
      <c r="J86" s="1">
        <f>IFERROR(VLOOKUP(B86,'LEGISLATIVE AUDITOR'!C$9:I$92,7,FALSE),0)</f>
        <v>0</v>
      </c>
      <c r="K86" s="1">
        <f>IFERROR(VLOOKUP(B86,'2892 - DCA ADMINISTRATION'!C$9:I$23,7,FALSE),0)</f>
        <v>0</v>
      </c>
      <c r="L86" s="1">
        <f>IFERROR(VLOOKUP(B86,'1052 - STATE ARCHIVES'!C$9:I$115,7,FALSE),0)</f>
        <v>0</v>
      </c>
      <c r="M86" s="1">
        <v>0</v>
      </c>
      <c r="N86" s="1">
        <f>IFERROR(VLOOKUP(B86,'2889 - LAW LIBRARY'!C$9:I$21,7,FALSE),0)</f>
        <v>0</v>
      </c>
      <c r="O86" s="1">
        <v>0</v>
      </c>
      <c r="P86" s="1">
        <f>IFERROR(VLOOKUP(B86,'3150 - DHHS ADMINISTRATION'!C$9:I$69,7,FALSE),0)</f>
        <v>0</v>
      </c>
      <c r="Q86" s="1">
        <f t="shared" si="1"/>
        <v>10873.038262842012</v>
      </c>
    </row>
    <row r="87" spans="1:17">
      <c r="A87" s="1">
        <v>92</v>
      </c>
      <c r="B87" s="1" t="s">
        <v>99</v>
      </c>
      <c r="C87" s="1">
        <f>IFERROR(VLOOKUP(B87,'BUILDING DEPRECIATION'!C$9:I$200,7,FALSE),0)</f>
        <v>0</v>
      </c>
      <c r="D87" s="1">
        <v>0</v>
      </c>
      <c r="E87" s="1">
        <f>IFERROR(VLOOKUP(B87,'1130 - CONTROLLER'!C$9:I$582,7,FALSE),0)</f>
        <v>3507.3331261329099</v>
      </c>
      <c r="F87" s="1">
        <f>IFERROR(VLOOKUP(B87,'1080 - TREASURER'!C$9:I$522,7,FALSE),0)</f>
        <v>365.20298731477004</v>
      </c>
      <c r="G87" s="1">
        <f>IFERROR(VLOOKUP(B87,'1340 - ADM BUDGET AND PLANNING '!C$9:I$592,7,FALSE),0)</f>
        <v>5385.6938862856905</v>
      </c>
      <c r="H87" s="1">
        <f>IFERROR(VLOOKUP(B87,'1342 - ADM INTERNAL AUDIT'!C$9:I$585,7,FALSE),0)</f>
        <v>266.05859922177319</v>
      </c>
      <c r="I87" s="1">
        <v>0</v>
      </c>
      <c r="J87" s="1">
        <f>IFERROR(VLOOKUP(B87,'LEGISLATIVE AUDITOR'!C$9:I$92,7,FALSE),0)</f>
        <v>0</v>
      </c>
      <c r="K87" s="1">
        <f>IFERROR(VLOOKUP(B87,'2892 - DCA ADMINISTRATION'!C$9:I$23,7,FALSE),0)</f>
        <v>0</v>
      </c>
      <c r="L87" s="1">
        <f>IFERROR(VLOOKUP(B87,'1052 - STATE ARCHIVES'!C$9:I$115,7,FALSE),0)</f>
        <v>0</v>
      </c>
      <c r="M87" s="1">
        <v>0</v>
      </c>
      <c r="N87" s="1">
        <f>IFERROR(VLOOKUP(B87,'2889 - LAW LIBRARY'!C$9:I$21,7,FALSE),0)</f>
        <v>0</v>
      </c>
      <c r="O87" s="1">
        <v>0</v>
      </c>
      <c r="P87" s="1">
        <f>IFERROR(VLOOKUP(B87,'3150 - DHHS ADMINISTRATION'!C$9:I$69,7,FALSE),0)</f>
        <v>0</v>
      </c>
      <c r="Q87" s="1">
        <f t="shared" si="1"/>
        <v>9524.2885989551432</v>
      </c>
    </row>
    <row r="88" spans="1:17">
      <c r="A88" s="1">
        <v>93</v>
      </c>
      <c r="B88" s="1" t="s">
        <v>100</v>
      </c>
      <c r="C88" s="1">
        <f>IFERROR(VLOOKUP(B88,'BUILDING DEPRECIATION'!C$9:I$200,7,FALSE),0)</f>
        <v>0</v>
      </c>
      <c r="D88" s="1">
        <v>0</v>
      </c>
      <c r="E88" s="1">
        <f>IFERROR(VLOOKUP(B88,'1130 - CONTROLLER'!C$9:I$582,7,FALSE),0)</f>
        <v>0</v>
      </c>
      <c r="F88" s="1">
        <f>IFERROR(VLOOKUP(B88,'1080 - TREASURER'!C$9:I$522,7,FALSE),0)</f>
        <v>0</v>
      </c>
      <c r="G88" s="1">
        <f>IFERROR(VLOOKUP(B88,'1340 - ADM BUDGET AND PLANNING '!C$9:I$592,7,FALSE),0)</f>
        <v>0</v>
      </c>
      <c r="H88" s="1">
        <f>IFERROR(VLOOKUP(B88,'1342 - ADM INTERNAL AUDIT'!C$9:I$585,7,FALSE),0)</f>
        <v>0</v>
      </c>
      <c r="I88" s="1">
        <v>0</v>
      </c>
      <c r="J88" s="1">
        <f>IFERROR(VLOOKUP(B88,'LEGISLATIVE AUDITOR'!C$9:I$92,7,FALSE),0)</f>
        <v>0</v>
      </c>
      <c r="K88" s="1">
        <f>IFERROR(VLOOKUP(B88,'2892 - DCA ADMINISTRATION'!C$9:I$23,7,FALSE),0)</f>
        <v>0</v>
      </c>
      <c r="L88" s="1">
        <f>IFERROR(VLOOKUP(B88,'1052 - STATE ARCHIVES'!C$9:I$115,7,FALSE),0)</f>
        <v>0</v>
      </c>
      <c r="M88" s="1">
        <v>0</v>
      </c>
      <c r="N88" s="1">
        <f>IFERROR(VLOOKUP(B88,'2889 - LAW LIBRARY'!C$9:I$21,7,FALSE),0)</f>
        <v>0</v>
      </c>
      <c r="O88" s="1">
        <v>0</v>
      </c>
      <c r="P88" s="1">
        <f>IFERROR(VLOOKUP(B88,'3150 - DHHS ADMINISTRATION'!C$9:I$69,7,FALSE),0)</f>
        <v>0</v>
      </c>
      <c r="Q88" s="1">
        <f t="shared" si="1"/>
        <v>0</v>
      </c>
    </row>
    <row r="89" spans="1:17">
      <c r="A89" s="1">
        <v>94</v>
      </c>
      <c r="B89" s="1" t="s">
        <v>101</v>
      </c>
      <c r="C89" s="1">
        <f>IFERROR(VLOOKUP(B89,'BUILDING DEPRECIATION'!C$9:I$200,7,FALSE),0)</f>
        <v>21747.593090211132</v>
      </c>
      <c r="D89" s="1">
        <v>0</v>
      </c>
      <c r="E89" s="1">
        <f>IFERROR(VLOOKUP(B89,'1130 - CONTROLLER'!C$9:I$582,7,FALSE),0)</f>
        <v>1676.0507217791614</v>
      </c>
      <c r="F89" s="1">
        <f>IFERROR(VLOOKUP(B89,'1080 - TREASURER'!C$9:I$522,7,FALSE),0)</f>
        <v>193.13275072176523</v>
      </c>
      <c r="G89" s="1">
        <f>IFERROR(VLOOKUP(B89,'1340 - ADM BUDGET AND PLANNING '!C$9:I$592,7,FALSE),0)</f>
        <v>-19261.601254307578</v>
      </c>
      <c r="H89" s="1">
        <f>IFERROR(VLOOKUP(B89,'1342 - ADM INTERNAL AUDIT'!C$9:I$585,7,FALSE),0)</f>
        <v>119.58066231649916</v>
      </c>
      <c r="I89" s="1">
        <v>0</v>
      </c>
      <c r="J89" s="1">
        <f>IFERROR(VLOOKUP(B89,'LEGISLATIVE AUDITOR'!C$9:I$92,7,FALSE),0)</f>
        <v>0</v>
      </c>
      <c r="K89" s="1">
        <f>IFERROR(VLOOKUP(B89,'2892 - DCA ADMINISTRATION'!C$9:I$23,7,FALSE),0)</f>
        <v>0</v>
      </c>
      <c r="L89" s="1">
        <f>IFERROR(VLOOKUP(B89,'1052 - STATE ARCHIVES'!C$9:I$115,7,FALSE),0)</f>
        <v>0</v>
      </c>
      <c r="M89" s="1">
        <v>0</v>
      </c>
      <c r="N89" s="1">
        <f>IFERROR(VLOOKUP(B89,'2889 - LAW LIBRARY'!C$9:I$21,7,FALSE),0)</f>
        <v>0</v>
      </c>
      <c r="O89" s="1">
        <v>0</v>
      </c>
      <c r="P89" s="1">
        <f>IFERROR(VLOOKUP(B89,'3150 - DHHS ADMINISTRATION'!C$9:I$69,7,FALSE),0)</f>
        <v>0</v>
      </c>
      <c r="Q89" s="1">
        <f t="shared" si="1"/>
        <v>4474.7559707209784</v>
      </c>
    </row>
    <row r="90" spans="1:17">
      <c r="A90" s="1">
        <v>95</v>
      </c>
      <c r="B90" s="1" t="s">
        <v>102</v>
      </c>
      <c r="C90" s="1">
        <f>IFERROR(VLOOKUP(B90,'BUILDING DEPRECIATION'!C$9:I$200,7,FALSE),0)</f>
        <v>4305.164738461538</v>
      </c>
      <c r="D90" s="1">
        <v>0</v>
      </c>
      <c r="E90" s="1">
        <f>IFERROR(VLOOKUP(B90,'1130 - CONTROLLER'!C$9:I$582,7,FALSE),0)</f>
        <v>1316.6883202787831</v>
      </c>
      <c r="F90" s="1">
        <f>IFERROR(VLOOKUP(B90,'1080 - TREASURER'!C$9:I$522,7,FALSE),0)</f>
        <v>60.853566271292948</v>
      </c>
      <c r="G90" s="1">
        <f>IFERROR(VLOOKUP(B90,'1340 - ADM BUDGET AND PLANNING '!C$9:I$592,7,FALSE),0)</f>
        <v>115277.07263254859</v>
      </c>
      <c r="H90" s="1">
        <f>IFERROR(VLOOKUP(B90,'1342 - ADM INTERNAL AUDIT'!C$9:I$585,7,FALSE),0)</f>
        <v>-280.99343768115807</v>
      </c>
      <c r="I90" s="1">
        <v>0</v>
      </c>
      <c r="J90" s="1">
        <f>IFERROR(VLOOKUP(B90,'LEGISLATIVE AUDITOR'!C$9:I$92,7,FALSE),0)</f>
        <v>0</v>
      </c>
      <c r="K90" s="1">
        <f>IFERROR(VLOOKUP(B90,'2892 - DCA ADMINISTRATION'!C$9:I$23,7,FALSE),0)</f>
        <v>0</v>
      </c>
      <c r="L90" s="1">
        <f>IFERROR(VLOOKUP(B90,'1052 - STATE ARCHIVES'!C$9:I$115,7,FALSE),0)</f>
        <v>-1074.0408161824557</v>
      </c>
      <c r="M90" s="1">
        <v>0</v>
      </c>
      <c r="N90" s="1">
        <f>IFERROR(VLOOKUP(B90,'2889 - LAW LIBRARY'!C$9:I$21,7,FALSE),0)</f>
        <v>0</v>
      </c>
      <c r="O90" s="1">
        <v>0</v>
      </c>
      <c r="P90" s="1">
        <f>IFERROR(VLOOKUP(B90,'3150 - DHHS ADMINISTRATION'!C$9:I$69,7,FALSE),0)</f>
        <v>0</v>
      </c>
      <c r="Q90" s="1">
        <f t="shared" si="1"/>
        <v>119604.74500369659</v>
      </c>
    </row>
    <row r="91" spans="1:17">
      <c r="A91" s="1">
        <v>96</v>
      </c>
      <c r="B91" s="1" t="s">
        <v>103</v>
      </c>
      <c r="C91" s="1">
        <f>IFERROR(VLOOKUP(B91,'BUILDING DEPRECIATION'!C$9:I$200,7,FALSE),0)</f>
        <v>3402.2328912466837</v>
      </c>
      <c r="D91" s="1">
        <v>0</v>
      </c>
      <c r="E91" s="1">
        <f>IFERROR(VLOOKUP(B91,'1130 - CONTROLLER'!C$9:I$582,7,FALSE),0)</f>
        <v>1409.1005551513526</v>
      </c>
      <c r="F91" s="1">
        <f>IFERROR(VLOOKUP(B91,'1080 - TREASURER'!C$9:I$522,7,FALSE),0)</f>
        <v>128.61982547338897</v>
      </c>
      <c r="G91" s="1">
        <f>IFERROR(VLOOKUP(B91,'1340 - ADM BUDGET AND PLANNING '!C$9:I$592,7,FALSE),0)</f>
        <v>4063.3110292021811</v>
      </c>
      <c r="H91" s="1">
        <f>IFERROR(VLOOKUP(B91,'1342 - ADM INTERNAL AUDIT'!C$9:I$585,7,FALSE),0)</f>
        <v>103.09891221539966</v>
      </c>
      <c r="I91" s="1">
        <v>0</v>
      </c>
      <c r="J91" s="1">
        <f>IFERROR(VLOOKUP(B91,'LEGISLATIVE AUDITOR'!C$9:I$92,7,FALSE),0)</f>
        <v>0</v>
      </c>
      <c r="K91" s="1">
        <f>IFERROR(VLOOKUP(B91,'2892 - DCA ADMINISTRATION'!C$9:I$23,7,FALSE),0)</f>
        <v>0</v>
      </c>
      <c r="L91" s="1">
        <f>IFERROR(VLOOKUP(B91,'1052 - STATE ARCHIVES'!C$9:I$115,7,FALSE),0)</f>
        <v>0</v>
      </c>
      <c r="M91" s="1">
        <v>0</v>
      </c>
      <c r="N91" s="1">
        <f>IFERROR(VLOOKUP(B91,'2889 - LAW LIBRARY'!C$9:I$21,7,FALSE),0)</f>
        <v>0</v>
      </c>
      <c r="O91" s="1">
        <v>0</v>
      </c>
      <c r="P91" s="1">
        <f>IFERROR(VLOOKUP(B91,'3150 - DHHS ADMINISTRATION'!C$9:I$69,7,FALSE),0)</f>
        <v>0</v>
      </c>
      <c r="Q91" s="1">
        <f t="shared" si="1"/>
        <v>9106.363213289007</v>
      </c>
    </row>
    <row r="92" spans="1:17">
      <c r="A92" s="1">
        <v>97</v>
      </c>
      <c r="B92" s="1" t="s">
        <v>104</v>
      </c>
      <c r="C92" s="1">
        <f>IFERROR(VLOOKUP(B92,'BUILDING DEPRECIATION'!C$9:I$200,7,FALSE),0)</f>
        <v>0</v>
      </c>
      <c r="D92" s="1">
        <v>0</v>
      </c>
      <c r="E92" s="1">
        <f>IFERROR(VLOOKUP(B92,'1130 - CONTROLLER'!C$9:I$582,7,FALSE),0)</f>
        <v>3300.135278517409</v>
      </c>
      <c r="F92" s="1">
        <f>IFERROR(VLOOKUP(B92,'1080 - TREASURER'!C$9:I$522,7,FALSE),0)</f>
        <v>266.33620173126826</v>
      </c>
      <c r="G92" s="1">
        <f>IFERROR(VLOOKUP(B92,'1340 - ADM BUDGET AND PLANNING '!C$9:I$592,7,FALSE),0)</f>
        <v>3468.4018606149839</v>
      </c>
      <c r="H92" s="1">
        <f>IFERROR(VLOOKUP(B92,'1342 - ADM INTERNAL AUDIT'!C$9:I$585,7,FALSE),0)</f>
        <v>246.53939567537262</v>
      </c>
      <c r="I92" s="1">
        <v>0</v>
      </c>
      <c r="J92" s="1">
        <f>IFERROR(VLOOKUP(B92,'LEGISLATIVE AUDITOR'!C$9:I$92,7,FALSE),0)</f>
        <v>0</v>
      </c>
      <c r="K92" s="1">
        <f>IFERROR(VLOOKUP(B92,'2892 - DCA ADMINISTRATION'!C$9:I$23,7,FALSE),0)</f>
        <v>0</v>
      </c>
      <c r="L92" s="1">
        <f>IFERROR(VLOOKUP(B92,'1052 - STATE ARCHIVES'!C$9:I$115,7,FALSE),0)</f>
        <v>0</v>
      </c>
      <c r="M92" s="1">
        <v>0</v>
      </c>
      <c r="N92" s="1">
        <f>IFERROR(VLOOKUP(B92,'2889 - LAW LIBRARY'!C$9:I$21,7,FALSE),0)</f>
        <v>0</v>
      </c>
      <c r="O92" s="1">
        <v>0</v>
      </c>
      <c r="P92" s="1">
        <f>IFERROR(VLOOKUP(B92,'3150 - DHHS ADMINISTRATION'!C$9:I$69,7,FALSE),0)</f>
        <v>-68.564927649808112</v>
      </c>
      <c r="Q92" s="1">
        <f t="shared" si="1"/>
        <v>7212.8478088892261</v>
      </c>
    </row>
    <row r="93" spans="1:17">
      <c r="A93" s="1">
        <v>98</v>
      </c>
      <c r="B93" s="1" t="s">
        <v>105</v>
      </c>
      <c r="C93" s="1">
        <f>IFERROR(VLOOKUP(B93,'BUILDING DEPRECIATION'!C$9:I$200,7,FALSE),0)</f>
        <v>1786</v>
      </c>
      <c r="D93" s="1">
        <v>0</v>
      </c>
      <c r="E93" s="1">
        <f>IFERROR(VLOOKUP(B93,'1130 - CONTROLLER'!C$9:I$582,7,FALSE),0)</f>
        <v>17609.670445783097</v>
      </c>
      <c r="F93" s="1">
        <f>IFERROR(VLOOKUP(B93,'1080 - TREASURER'!C$9:I$522,7,FALSE),0)</f>
        <v>877.44728309119591</v>
      </c>
      <c r="G93" s="1">
        <f>IFERROR(VLOOKUP(B93,'1340 - ADM BUDGET AND PLANNING '!C$9:I$592,7,FALSE),0)</f>
        <v>-13264.544682422807</v>
      </c>
      <c r="H93" s="1">
        <f>IFERROR(VLOOKUP(B93,'1342 - ADM INTERNAL AUDIT'!C$9:I$585,7,FALSE),0)</f>
        <v>1300.2935708803418</v>
      </c>
      <c r="I93" s="1">
        <v>0</v>
      </c>
      <c r="J93" s="1">
        <f>IFERROR(VLOOKUP(B93,'LEGISLATIVE AUDITOR'!C$9:I$92,7,FALSE),0)</f>
        <v>0</v>
      </c>
      <c r="K93" s="1">
        <f>IFERROR(VLOOKUP(B93,'2892 - DCA ADMINISTRATION'!C$9:I$23,7,FALSE),0)</f>
        <v>0</v>
      </c>
      <c r="L93" s="1">
        <f>IFERROR(VLOOKUP(B93,'1052 - STATE ARCHIVES'!C$9:I$115,7,FALSE),0)</f>
        <v>0</v>
      </c>
      <c r="M93" s="1">
        <v>0</v>
      </c>
      <c r="N93" s="1">
        <f>IFERROR(VLOOKUP(B93,'2889 - LAW LIBRARY'!C$9:I$21,7,FALSE),0)</f>
        <v>0</v>
      </c>
      <c r="O93" s="1">
        <v>0</v>
      </c>
      <c r="P93" s="1">
        <f>IFERROR(VLOOKUP(B93,'3150 - DHHS ADMINISTRATION'!C$9:I$69,7,FALSE),0)</f>
        <v>0</v>
      </c>
      <c r="Q93" s="1">
        <f t="shared" si="1"/>
        <v>8308.8666173318252</v>
      </c>
    </row>
    <row r="94" spans="1:17">
      <c r="A94" s="1">
        <v>99</v>
      </c>
      <c r="B94" s="1" t="s">
        <v>106</v>
      </c>
      <c r="C94" s="1">
        <f>IFERROR(VLOOKUP(B94,'BUILDING DEPRECIATION'!C$9:I$200,7,FALSE),0)</f>
        <v>1462</v>
      </c>
      <c r="D94" s="1">
        <v>0</v>
      </c>
      <c r="E94" s="1">
        <f>IFERROR(VLOOKUP(B94,'1130 - CONTROLLER'!C$9:I$582,7,FALSE),0)</f>
        <v>10791.950710369243</v>
      </c>
      <c r="F94" s="1">
        <f>IFERROR(VLOOKUP(B94,'1080 - TREASURER'!C$9:I$522,7,FALSE),0)</f>
        <v>758.60746792406405</v>
      </c>
      <c r="G94" s="1">
        <f>IFERROR(VLOOKUP(B94,'1340 - ADM BUDGET AND PLANNING '!C$9:I$592,7,FALSE),0)</f>
        <v>-971.63625706561061</v>
      </c>
      <c r="H94" s="1">
        <f>IFERROR(VLOOKUP(B94,'1342 - ADM INTERNAL AUDIT'!C$9:I$585,7,FALSE),0)</f>
        <v>801.32679771073174</v>
      </c>
      <c r="I94" s="1">
        <v>0</v>
      </c>
      <c r="J94" s="1">
        <f>IFERROR(VLOOKUP(B94,'LEGISLATIVE AUDITOR'!C$9:I$92,7,FALSE),0)</f>
        <v>0</v>
      </c>
      <c r="K94" s="1">
        <f>IFERROR(VLOOKUP(B94,'2892 - DCA ADMINISTRATION'!C$9:I$23,7,FALSE),0)</f>
        <v>0</v>
      </c>
      <c r="L94" s="1">
        <f>IFERROR(VLOOKUP(B94,'1052 - STATE ARCHIVES'!C$9:I$115,7,FALSE),0)</f>
        <v>0</v>
      </c>
      <c r="M94" s="1">
        <v>0</v>
      </c>
      <c r="N94" s="1">
        <f>IFERROR(VLOOKUP(B94,'2889 - LAW LIBRARY'!C$9:I$21,7,FALSE),0)</f>
        <v>0</v>
      </c>
      <c r="O94" s="1">
        <v>0</v>
      </c>
      <c r="P94" s="1">
        <f>IFERROR(VLOOKUP(B94,'3150 - DHHS ADMINISTRATION'!C$9:I$69,7,FALSE),0)</f>
        <v>0</v>
      </c>
      <c r="Q94" s="1">
        <f t="shared" si="1"/>
        <v>12842.248718938428</v>
      </c>
    </row>
    <row r="95" spans="1:17">
      <c r="A95" s="1">
        <v>100</v>
      </c>
      <c r="B95" s="1" t="s">
        <v>107</v>
      </c>
      <c r="C95" s="1">
        <f>IFERROR(VLOOKUP(B95,'BUILDING DEPRECIATION'!C$9:I$200,7,FALSE),0)</f>
        <v>816.61859288424853</v>
      </c>
      <c r="D95" s="1">
        <v>0</v>
      </c>
      <c r="E95" s="1">
        <f>IFERROR(VLOOKUP(B95,'1130 - CONTROLLER'!C$9:I$582,7,FALSE),0)</f>
        <v>22845.385348824355</v>
      </c>
      <c r="F95" s="1">
        <f>IFERROR(VLOOKUP(B95,'1080 - TREASURER'!C$9:I$522,7,FALSE),0)</f>
        <v>1788.0942362616734</v>
      </c>
      <c r="G95" s="1">
        <f>IFERROR(VLOOKUP(B95,'1340 - ADM BUDGET AND PLANNING '!C$9:I$592,7,FALSE),0)</f>
        <v>-629.88742761690673</v>
      </c>
      <c r="H95" s="1">
        <f>IFERROR(VLOOKUP(B95,'1342 - ADM INTERNAL AUDIT'!C$9:I$585,7,FALSE),0)</f>
        <v>1696.3815101548537</v>
      </c>
      <c r="I95" s="1">
        <v>0</v>
      </c>
      <c r="J95" s="1">
        <f>IFERROR(VLOOKUP(B95,'LEGISLATIVE AUDITOR'!C$9:I$92,7,FALSE),0)</f>
        <v>0</v>
      </c>
      <c r="K95" s="1">
        <f>IFERROR(VLOOKUP(B95,'2892 - DCA ADMINISTRATION'!C$9:I$23,7,FALSE),0)</f>
        <v>0</v>
      </c>
      <c r="L95" s="1">
        <f>IFERROR(VLOOKUP(B95,'1052 - STATE ARCHIVES'!C$9:I$115,7,FALSE),0)</f>
        <v>0</v>
      </c>
      <c r="M95" s="1">
        <v>0</v>
      </c>
      <c r="N95" s="1">
        <f>IFERROR(VLOOKUP(B95,'2889 - LAW LIBRARY'!C$9:I$21,7,FALSE),0)</f>
        <v>0</v>
      </c>
      <c r="O95" s="1">
        <v>0</v>
      </c>
      <c r="P95" s="1">
        <f>IFERROR(VLOOKUP(B95,'3150 - DHHS ADMINISTRATION'!C$9:I$69,7,FALSE),0)</f>
        <v>0</v>
      </c>
      <c r="Q95" s="1">
        <f t="shared" si="1"/>
        <v>26516.592260508223</v>
      </c>
    </row>
    <row r="96" spans="1:17">
      <c r="A96" s="1">
        <v>101</v>
      </c>
      <c r="B96" s="1" t="s">
        <v>108</v>
      </c>
      <c r="C96" s="1">
        <f>IFERROR(VLOOKUP(B96,'BUILDING DEPRECIATION'!C$9:I$200,7,FALSE),0)</f>
        <v>1830.6185928842483</v>
      </c>
      <c r="D96" s="1">
        <v>0</v>
      </c>
      <c r="E96" s="1">
        <f>IFERROR(VLOOKUP(B96,'1130 - CONTROLLER'!C$9:I$582,7,FALSE),0)</f>
        <v>11661.814753370743</v>
      </c>
      <c r="F96" s="1">
        <f>IFERROR(VLOOKUP(B96,'1080 - TREASURER'!C$9:I$522,7,FALSE),0)</f>
        <v>1273.8394133652937</v>
      </c>
      <c r="G96" s="1">
        <f>IFERROR(VLOOKUP(B96,'1340 - ADM BUDGET AND PLANNING '!C$9:I$592,7,FALSE),0)</f>
        <v>6744.7533787062512</v>
      </c>
      <c r="H96" s="1">
        <f>IFERROR(VLOOKUP(B96,'1342 - ADM INTERNAL AUDIT'!C$9:I$585,7,FALSE),0)</f>
        <v>867.9931578308076</v>
      </c>
      <c r="I96" s="1">
        <v>0</v>
      </c>
      <c r="J96" s="1">
        <f>IFERROR(VLOOKUP(B96,'LEGISLATIVE AUDITOR'!C$9:I$92,7,FALSE),0)</f>
        <v>0</v>
      </c>
      <c r="K96" s="1">
        <f>IFERROR(VLOOKUP(B96,'2892 - DCA ADMINISTRATION'!C$9:I$23,7,FALSE),0)</f>
        <v>0</v>
      </c>
      <c r="L96" s="1">
        <f>IFERROR(VLOOKUP(B96,'1052 - STATE ARCHIVES'!C$9:I$115,7,FALSE),0)</f>
        <v>0</v>
      </c>
      <c r="M96" s="1">
        <v>0</v>
      </c>
      <c r="N96" s="1">
        <f>IFERROR(VLOOKUP(B96,'2889 - LAW LIBRARY'!C$9:I$21,7,FALSE),0)</f>
        <v>0</v>
      </c>
      <c r="O96" s="1">
        <v>0</v>
      </c>
      <c r="P96" s="1">
        <f>IFERROR(VLOOKUP(B96,'3150 - DHHS ADMINISTRATION'!C$9:I$69,7,FALSE),0)</f>
        <v>0</v>
      </c>
      <c r="Q96" s="1">
        <f t="shared" si="1"/>
        <v>22379.019296157345</v>
      </c>
    </row>
    <row r="97" spans="1:17">
      <c r="A97" s="1">
        <v>102</v>
      </c>
      <c r="B97" s="1" t="s">
        <v>109</v>
      </c>
      <c r="C97" s="1">
        <f>IFERROR(VLOOKUP(B97,'BUILDING DEPRECIATION'!C$9:I$200,7,FALSE),0)</f>
        <v>4915.5446384615379</v>
      </c>
      <c r="D97" s="1">
        <v>0</v>
      </c>
      <c r="E97" s="1">
        <f>IFERROR(VLOOKUP(B97,'1130 - CONTROLLER'!C$9:I$582,7,FALSE),0)</f>
        <v>5675.1043889250859</v>
      </c>
      <c r="F97" s="1">
        <f>IFERROR(VLOOKUP(B97,'1080 - TREASURER'!C$9:I$522,7,FALSE),0)</f>
        <v>1115.9998892624833</v>
      </c>
      <c r="G97" s="1">
        <f>IFERROR(VLOOKUP(B97,'1340 - ADM BUDGET AND PLANNING '!C$9:I$592,7,FALSE),0)</f>
        <v>499.9769128777744</v>
      </c>
      <c r="H97" s="1">
        <f>IFERROR(VLOOKUP(B97,'1342 - ADM INTERNAL AUDIT'!C$9:I$585,7,FALSE),0)</f>
        <v>428.15333791389492</v>
      </c>
      <c r="I97" s="1">
        <v>0</v>
      </c>
      <c r="J97" s="1">
        <f>IFERROR(VLOOKUP(B97,'LEGISLATIVE AUDITOR'!C$9:I$92,7,FALSE),0)</f>
        <v>1026.418893</v>
      </c>
      <c r="K97" s="1">
        <f>IFERROR(VLOOKUP(B97,'2892 - DCA ADMINISTRATION'!C$9:I$23,7,FALSE),0)</f>
        <v>0</v>
      </c>
      <c r="L97" s="1">
        <f>IFERROR(VLOOKUP(B97,'1052 - STATE ARCHIVES'!C$9:I$115,7,FALSE),0)</f>
        <v>0</v>
      </c>
      <c r="M97" s="1">
        <v>0</v>
      </c>
      <c r="N97" s="1">
        <f>IFERROR(VLOOKUP(B97,'2889 - LAW LIBRARY'!C$9:I$21,7,FALSE),0)</f>
        <v>0</v>
      </c>
      <c r="O97" s="1">
        <v>0</v>
      </c>
      <c r="P97" s="1">
        <f>IFERROR(VLOOKUP(B97,'3150 - DHHS ADMINISTRATION'!C$9:I$69,7,FALSE),0)</f>
        <v>0</v>
      </c>
      <c r="Q97" s="1">
        <f t="shared" si="1"/>
        <v>13661.198060440776</v>
      </c>
    </row>
    <row r="98" spans="1:17">
      <c r="A98" s="1">
        <v>103</v>
      </c>
      <c r="B98" s="1" t="s">
        <v>110</v>
      </c>
      <c r="C98" s="1">
        <f>IFERROR(VLOOKUP(B98,'BUILDING DEPRECIATION'!C$9:I$200,7,FALSE),0)</f>
        <v>0</v>
      </c>
      <c r="D98" s="1">
        <v>0</v>
      </c>
      <c r="E98" s="1">
        <f>IFERROR(VLOOKUP(B98,'1130 - CONTROLLER'!C$9:I$582,7,FALSE),0)</f>
        <v>12451.429235761874</v>
      </c>
      <c r="F98" s="1">
        <f>IFERROR(VLOOKUP(B98,'1080 - TREASURER'!C$9:I$522,7,FALSE),0)</f>
        <v>2206.8914392434881</v>
      </c>
      <c r="G98" s="1">
        <f>IFERROR(VLOOKUP(B98,'1340 - ADM BUDGET AND PLANNING '!C$9:I$592,7,FALSE),0)</f>
        <v>4144.9198837916192</v>
      </c>
      <c r="H98" s="1">
        <f>IFERROR(VLOOKUP(B98,'1342 - ADM INTERNAL AUDIT'!C$9:I$585,7,FALSE),0)</f>
        <v>976.32298855123167</v>
      </c>
      <c r="I98" s="1">
        <v>0</v>
      </c>
      <c r="J98" s="1">
        <f>IFERROR(VLOOKUP(B98,'LEGISLATIVE AUDITOR'!C$9:I$92,7,FALSE),0)</f>
        <v>0</v>
      </c>
      <c r="K98" s="1">
        <f>IFERROR(VLOOKUP(B98,'2892 - DCA ADMINISTRATION'!C$9:I$23,7,FALSE),0)</f>
        <v>0</v>
      </c>
      <c r="L98" s="1">
        <f>IFERROR(VLOOKUP(B98,'1052 - STATE ARCHIVES'!C$9:I$115,7,FALSE),0)</f>
        <v>0</v>
      </c>
      <c r="M98" s="1">
        <v>0</v>
      </c>
      <c r="N98" s="1">
        <f>IFERROR(VLOOKUP(B98,'2889 - LAW LIBRARY'!C$9:I$21,7,FALSE),0)</f>
        <v>0</v>
      </c>
      <c r="O98" s="1">
        <v>0</v>
      </c>
      <c r="P98" s="1">
        <f>IFERROR(VLOOKUP(B98,'3150 - DHHS ADMINISTRATION'!C$9:I$69,7,FALSE),0)</f>
        <v>0</v>
      </c>
      <c r="Q98" s="1">
        <f t="shared" si="1"/>
        <v>19779.563547348211</v>
      </c>
    </row>
    <row r="99" spans="1:17">
      <c r="A99" s="1">
        <v>104</v>
      </c>
      <c r="B99" s="1" t="s">
        <v>111</v>
      </c>
      <c r="C99" s="1">
        <f>IFERROR(VLOOKUP(B99,'BUILDING DEPRECIATION'!C$9:I$200,7,FALSE),0)</f>
        <v>10202</v>
      </c>
      <c r="D99" s="1">
        <v>0</v>
      </c>
      <c r="E99" s="1">
        <f>IFERROR(VLOOKUP(B99,'1130 - CONTROLLER'!C$9:I$582,7,FALSE),0)</f>
        <v>3205.4713181995048</v>
      </c>
      <c r="F99" s="1">
        <f>IFERROR(VLOOKUP(B99,'1080 - TREASURER'!C$9:I$522,7,FALSE),0)</f>
        <v>293.15108940670513</v>
      </c>
      <c r="G99" s="1">
        <f>IFERROR(VLOOKUP(B99,'1340 - ADM BUDGET AND PLANNING '!C$9:I$592,7,FALSE),0)</f>
        <v>-21952.102691046079</v>
      </c>
      <c r="H99" s="1">
        <f>IFERROR(VLOOKUP(B99,'1342 - ADM INTERNAL AUDIT'!C$9:I$585,7,FALSE),0)</f>
        <v>256.31112008333844</v>
      </c>
      <c r="I99" s="1">
        <v>0</v>
      </c>
      <c r="J99" s="1">
        <f>IFERROR(VLOOKUP(B99,'LEGISLATIVE AUDITOR'!C$9:I$92,7,FALSE),0)</f>
        <v>0</v>
      </c>
      <c r="K99" s="1">
        <f>IFERROR(VLOOKUP(B99,'2892 - DCA ADMINISTRATION'!C$9:I$23,7,FALSE),0)</f>
        <v>0</v>
      </c>
      <c r="L99" s="1">
        <f>IFERROR(VLOOKUP(B99,'1052 - STATE ARCHIVES'!C$9:I$115,7,FALSE),0)</f>
        <v>0</v>
      </c>
      <c r="M99" s="1">
        <v>0</v>
      </c>
      <c r="N99" s="1">
        <f>IFERROR(VLOOKUP(B99,'2889 - LAW LIBRARY'!C$9:I$21,7,FALSE),0)</f>
        <v>0</v>
      </c>
      <c r="O99" s="1">
        <v>0</v>
      </c>
      <c r="P99" s="1">
        <f>IFERROR(VLOOKUP(B99,'3150 - DHHS ADMINISTRATION'!C$9:I$69,7,FALSE),0)</f>
        <v>0</v>
      </c>
      <c r="Q99" s="1">
        <f t="shared" si="1"/>
        <v>-7995.1691633565306</v>
      </c>
    </row>
    <row r="100" spans="1:17">
      <c r="A100" s="1">
        <v>105</v>
      </c>
      <c r="B100" s="1" t="s">
        <v>112</v>
      </c>
      <c r="C100" s="1">
        <f>IFERROR(VLOOKUP(B100,'BUILDING DEPRECIATION'!C$9:I$200,7,FALSE),0)</f>
        <v>90835.634751892358</v>
      </c>
      <c r="D100" s="1">
        <v>0</v>
      </c>
      <c r="E100" s="1">
        <f>IFERROR(VLOOKUP(B100,'1130 - CONTROLLER'!C$9:I$582,7,FALSE),0)</f>
        <v>5412.9746815942599</v>
      </c>
      <c r="F100" s="1">
        <f>IFERROR(VLOOKUP(B100,'1080 - TREASURER'!C$9:I$522,7,FALSE),0)</f>
        <v>505.48422673948329</v>
      </c>
      <c r="G100" s="1">
        <f>IFERROR(VLOOKUP(B100,'1340 - ADM BUDGET AND PLANNING '!C$9:I$592,7,FALSE),0)</f>
        <v>11056.186181940884</v>
      </c>
      <c r="H100" s="1">
        <f>IFERROR(VLOOKUP(B100,'1342 - ADM INTERNAL AUDIT'!C$9:I$585,7,FALSE),0)</f>
        <v>385.37501039892152</v>
      </c>
      <c r="I100" s="1">
        <v>0</v>
      </c>
      <c r="J100" s="1">
        <f>IFERROR(VLOOKUP(B100,'LEGISLATIVE AUDITOR'!C$9:I$92,7,FALSE),0)</f>
        <v>0</v>
      </c>
      <c r="K100" s="1">
        <f>IFERROR(VLOOKUP(B100,'2892 - DCA ADMINISTRATION'!C$9:I$23,7,FALSE),0)</f>
        <v>0</v>
      </c>
      <c r="L100" s="1">
        <f>IFERROR(VLOOKUP(B100,'1052 - STATE ARCHIVES'!C$9:I$115,7,FALSE),0)</f>
        <v>0</v>
      </c>
      <c r="M100" s="1">
        <v>0</v>
      </c>
      <c r="N100" s="1">
        <f>IFERROR(VLOOKUP(B100,'2889 - LAW LIBRARY'!C$9:I$21,7,FALSE),0)</f>
        <v>285593.07088711386</v>
      </c>
      <c r="O100" s="1">
        <v>0</v>
      </c>
      <c r="P100" s="1">
        <f>IFERROR(VLOOKUP(B100,'3150 - DHHS ADMINISTRATION'!C$9:I$69,7,FALSE),0)</f>
        <v>0</v>
      </c>
      <c r="Q100" s="1">
        <f t="shared" si="1"/>
        <v>393788.72573967976</v>
      </c>
    </row>
    <row r="101" spans="1:17">
      <c r="A101" s="1">
        <v>106</v>
      </c>
      <c r="B101" s="1" t="s">
        <v>113</v>
      </c>
      <c r="C101" s="1">
        <f>IFERROR(VLOOKUP(B101,'BUILDING DEPRECIATION'!C$9:I$200,7,FALSE),0)</f>
        <v>0</v>
      </c>
      <c r="D101" s="1">
        <v>0</v>
      </c>
      <c r="E101" s="1">
        <f>IFERROR(VLOOKUP(B101,'1130 - CONTROLLER'!C$9:I$582,7,FALSE),0)</f>
        <v>3836.8230692271159</v>
      </c>
      <c r="F101" s="1">
        <f>IFERROR(VLOOKUP(B101,'1080 - TREASURER'!C$9:I$522,7,FALSE),0)</f>
        <v>339.00491469075513</v>
      </c>
      <c r="G101" s="1">
        <f>IFERROR(VLOOKUP(B101,'1340 - ADM BUDGET AND PLANNING '!C$9:I$592,7,FALSE),0)</f>
        <v>4595.1248349896532</v>
      </c>
      <c r="H101" s="1">
        <f>IFERROR(VLOOKUP(B101,'1342 - ADM INTERNAL AUDIT'!C$9:I$585,7,FALSE),0)</f>
        <v>277.92898628114995</v>
      </c>
      <c r="I101" s="1">
        <v>0</v>
      </c>
      <c r="J101" s="1">
        <f>IFERROR(VLOOKUP(B101,'LEGISLATIVE AUDITOR'!C$9:I$92,7,FALSE),0)</f>
        <v>0</v>
      </c>
      <c r="K101" s="1">
        <f>IFERROR(VLOOKUP(B101,'2892 - DCA ADMINISTRATION'!C$9:I$23,7,FALSE),0)</f>
        <v>0</v>
      </c>
      <c r="L101" s="1">
        <f>IFERROR(VLOOKUP(B101,'1052 - STATE ARCHIVES'!C$9:I$115,7,FALSE),0)</f>
        <v>0</v>
      </c>
      <c r="M101" s="1">
        <v>0</v>
      </c>
      <c r="N101" s="1">
        <f>IFERROR(VLOOKUP(B101,'2889 - LAW LIBRARY'!C$9:I$21,7,FALSE),0)</f>
        <v>0</v>
      </c>
      <c r="O101" s="1">
        <v>0</v>
      </c>
      <c r="P101" s="1">
        <f>IFERROR(VLOOKUP(B101,'3150 - DHHS ADMINISTRATION'!C$9:I$69,7,FALSE),0)</f>
        <v>0</v>
      </c>
      <c r="Q101" s="1">
        <f t="shared" si="1"/>
        <v>9048.8818051886738</v>
      </c>
    </row>
    <row r="102" spans="1:17">
      <c r="A102" s="1">
        <v>107</v>
      </c>
      <c r="B102" s="1" t="s">
        <v>114</v>
      </c>
      <c r="C102" s="1">
        <f>IFERROR(VLOOKUP(B102,'BUILDING DEPRECIATION'!C$9:I$200,7,FALSE),0)</f>
        <v>0</v>
      </c>
      <c r="D102" s="1">
        <v>0</v>
      </c>
      <c r="E102" s="1">
        <f>IFERROR(VLOOKUP(B102,'1130 - CONTROLLER'!C$9:I$582,7,FALSE),0)</f>
        <v>1839.1841806077564</v>
      </c>
      <c r="F102" s="1">
        <f>IFERROR(VLOOKUP(B102,'1080 - TREASURER'!C$9:I$522,7,FALSE),0)</f>
        <v>36.602711846068246</v>
      </c>
      <c r="G102" s="1">
        <f>IFERROR(VLOOKUP(B102,'1340 - ADM BUDGET AND PLANNING '!C$9:I$592,7,FALSE),0)</f>
        <v>3687.5238554397179</v>
      </c>
      <c r="H102" s="1">
        <f>IFERROR(VLOOKUP(B102,'1342 - ADM INTERNAL AUDIT'!C$9:I$585,7,FALSE),0)</f>
        <v>115.98938254608531</v>
      </c>
      <c r="I102" s="1">
        <v>0</v>
      </c>
      <c r="J102" s="1">
        <f>IFERROR(VLOOKUP(B102,'LEGISLATIVE AUDITOR'!C$9:I$92,7,FALSE),0)</f>
        <v>0</v>
      </c>
      <c r="K102" s="1">
        <f>IFERROR(VLOOKUP(B102,'2892 - DCA ADMINISTRATION'!C$9:I$23,7,FALSE),0)</f>
        <v>0</v>
      </c>
      <c r="L102" s="1">
        <f>IFERROR(VLOOKUP(B102,'1052 - STATE ARCHIVES'!C$9:I$115,7,FALSE),0)</f>
        <v>0</v>
      </c>
      <c r="M102" s="1">
        <v>0</v>
      </c>
      <c r="N102" s="1">
        <f>IFERROR(VLOOKUP(B102,'2889 - LAW LIBRARY'!C$9:I$21,7,FALSE),0)</f>
        <v>0</v>
      </c>
      <c r="O102" s="1">
        <v>0</v>
      </c>
      <c r="P102" s="1">
        <f>IFERROR(VLOOKUP(B102,'3150 - DHHS ADMINISTRATION'!C$9:I$69,7,FALSE),0)</f>
        <v>0</v>
      </c>
      <c r="Q102" s="1">
        <f t="shared" si="1"/>
        <v>5679.3001304396275</v>
      </c>
    </row>
    <row r="103" spans="1:17">
      <c r="A103" s="1">
        <v>108</v>
      </c>
      <c r="B103" s="1" t="s">
        <v>115</v>
      </c>
      <c r="C103" s="1">
        <f>IFERROR(VLOOKUP(B103,'BUILDING DEPRECIATION'!C$9:I$200,7,FALSE),0)</f>
        <v>0</v>
      </c>
      <c r="D103" s="1">
        <v>0</v>
      </c>
      <c r="E103" s="1">
        <f>IFERROR(VLOOKUP(B103,'1130 - CONTROLLER'!C$9:I$582,7,FALSE),0)</f>
        <v>10750.392080905473</v>
      </c>
      <c r="F103" s="1">
        <f>IFERROR(VLOOKUP(B103,'1080 - TREASURER'!C$9:I$522,7,FALSE),0)</f>
        <v>1339.7230375776212</v>
      </c>
      <c r="G103" s="1">
        <f>IFERROR(VLOOKUP(B103,'1340 - ADM BUDGET AND PLANNING '!C$9:I$592,7,FALSE),0)</f>
        <v>4860.2780381769799</v>
      </c>
      <c r="H103" s="1">
        <f>IFERROR(VLOOKUP(B103,'1342 - ADM INTERNAL AUDIT'!C$9:I$585,7,FALSE),0)</f>
        <v>764.18574812354257</v>
      </c>
      <c r="I103" s="1">
        <v>0</v>
      </c>
      <c r="J103" s="1">
        <f>IFERROR(VLOOKUP(B103,'LEGISLATIVE AUDITOR'!C$9:I$92,7,FALSE),0)</f>
        <v>0</v>
      </c>
      <c r="K103" s="1">
        <f>IFERROR(VLOOKUP(B103,'2892 - DCA ADMINISTRATION'!C$9:I$23,7,FALSE),0)</f>
        <v>0</v>
      </c>
      <c r="L103" s="1">
        <f>IFERROR(VLOOKUP(B103,'1052 - STATE ARCHIVES'!C$9:I$115,7,FALSE),0)</f>
        <v>0</v>
      </c>
      <c r="M103" s="1">
        <v>0</v>
      </c>
      <c r="N103" s="1">
        <f>IFERROR(VLOOKUP(B103,'2889 - LAW LIBRARY'!C$9:I$21,7,FALSE),0)</f>
        <v>0</v>
      </c>
      <c r="O103" s="1">
        <v>0</v>
      </c>
      <c r="P103" s="1">
        <f>IFERROR(VLOOKUP(B103,'3150 - DHHS ADMINISTRATION'!C$9:I$69,7,FALSE),0)</f>
        <v>0</v>
      </c>
      <c r="Q103" s="1">
        <f t="shared" si="1"/>
        <v>17714.578904783615</v>
      </c>
    </row>
    <row r="104" spans="1:17">
      <c r="A104" s="1">
        <v>109</v>
      </c>
      <c r="B104" s="1" t="s">
        <v>116</v>
      </c>
      <c r="C104" s="1">
        <f>IFERROR(VLOOKUP(B104,'BUILDING DEPRECIATION'!C$9:I$200,7,FALSE),0)</f>
        <v>0</v>
      </c>
      <c r="D104" s="1">
        <v>0</v>
      </c>
      <c r="E104" s="1">
        <f>IFERROR(VLOOKUP(B104,'1130 - CONTROLLER'!C$9:I$582,7,FALSE),0)</f>
        <v>259.05614526444367</v>
      </c>
      <c r="F104" s="1">
        <f>IFERROR(VLOOKUP(B104,'1080 - TREASURER'!C$9:I$522,7,FALSE),0)</f>
        <v>0.74187967950339218</v>
      </c>
      <c r="G104" s="1">
        <f>IFERROR(VLOOKUP(B104,'1340 - ADM BUDGET AND PLANNING '!C$9:I$592,7,FALSE),0)</f>
        <v>1574.8816964175701</v>
      </c>
      <c r="H104" s="1">
        <f>IFERROR(VLOOKUP(B104,'1342 - ADM INTERNAL AUDIT'!C$9:I$585,7,FALSE),0)</f>
        <v>19.275779735562793</v>
      </c>
      <c r="I104" s="1">
        <v>0</v>
      </c>
      <c r="J104" s="1">
        <f>IFERROR(VLOOKUP(B104,'LEGISLATIVE AUDITOR'!C$9:I$92,7,FALSE),0)</f>
        <v>0</v>
      </c>
      <c r="K104" s="1">
        <f>IFERROR(VLOOKUP(B104,'2892 - DCA ADMINISTRATION'!C$9:I$23,7,FALSE),0)</f>
        <v>0</v>
      </c>
      <c r="L104" s="1">
        <f>IFERROR(VLOOKUP(B104,'1052 - STATE ARCHIVES'!C$9:I$115,7,FALSE),0)</f>
        <v>0</v>
      </c>
      <c r="M104" s="1">
        <v>0</v>
      </c>
      <c r="N104" s="1">
        <f>IFERROR(VLOOKUP(B104,'2889 - LAW LIBRARY'!C$9:I$21,7,FALSE),0)</f>
        <v>0</v>
      </c>
      <c r="O104" s="1">
        <v>0</v>
      </c>
      <c r="P104" s="1">
        <f>IFERROR(VLOOKUP(B104,'3150 - DHHS ADMINISTRATION'!C$9:I$69,7,FALSE),0)</f>
        <v>0</v>
      </c>
      <c r="Q104" s="1">
        <f t="shared" si="1"/>
        <v>1853.9555010970798</v>
      </c>
    </row>
    <row r="105" spans="1:17">
      <c r="A105" s="1">
        <v>110</v>
      </c>
      <c r="B105" s="1" t="s">
        <v>117</v>
      </c>
      <c r="C105" s="1">
        <f>IFERROR(VLOOKUP(B105,'BUILDING DEPRECIATION'!C$9:I$200,7,FALSE),0)</f>
        <v>0</v>
      </c>
      <c r="D105" s="1">
        <v>0</v>
      </c>
      <c r="E105" s="1">
        <f>IFERROR(VLOOKUP(B105,'1130 - CONTROLLER'!C$9:I$582,7,FALSE),0)</f>
        <v>1.9254871416018613</v>
      </c>
      <c r="F105" s="1">
        <f>IFERROR(VLOOKUP(B105,'1080 - TREASURER'!C$9:I$522,7,FALSE),0)</f>
        <v>0.74187967950339218</v>
      </c>
      <c r="G105" s="1">
        <f>IFERROR(VLOOKUP(B105,'1340 - ADM BUDGET AND PLANNING '!C$9:I$592,7,FALSE),0)</f>
        <v>248.48299064526287</v>
      </c>
      <c r="H105" s="1">
        <f>IFERROR(VLOOKUP(B105,'1342 - ADM INTERNAL AUDIT'!C$9:I$585,7,FALSE),0)</f>
        <v>5.6688123579053395E-2</v>
      </c>
      <c r="I105" s="1">
        <v>0</v>
      </c>
      <c r="J105" s="1">
        <f>IFERROR(VLOOKUP(B105,'LEGISLATIVE AUDITOR'!C$9:I$92,7,FALSE),0)</f>
        <v>0</v>
      </c>
      <c r="K105" s="1">
        <f>IFERROR(VLOOKUP(B105,'2892 - DCA ADMINISTRATION'!C$9:I$23,7,FALSE),0)</f>
        <v>0</v>
      </c>
      <c r="L105" s="1">
        <f>IFERROR(VLOOKUP(B105,'1052 - STATE ARCHIVES'!C$9:I$115,7,FALSE),0)</f>
        <v>0</v>
      </c>
      <c r="M105" s="1">
        <v>0</v>
      </c>
      <c r="N105" s="1">
        <f>IFERROR(VLOOKUP(B105,'2889 - LAW LIBRARY'!C$9:I$21,7,FALSE),0)</f>
        <v>0</v>
      </c>
      <c r="O105" s="1">
        <v>0</v>
      </c>
      <c r="P105" s="1">
        <f>IFERROR(VLOOKUP(B105,'3150 - DHHS ADMINISTRATION'!C$9:I$69,7,FALSE),0)</f>
        <v>0</v>
      </c>
      <c r="Q105" s="1">
        <f t="shared" si="1"/>
        <v>251.20704558994717</v>
      </c>
    </row>
    <row r="106" spans="1:17">
      <c r="A106" s="1">
        <v>111</v>
      </c>
      <c r="B106" s="1" t="s">
        <v>118</v>
      </c>
      <c r="C106" s="1">
        <f>IFERROR(VLOOKUP(B106,'BUILDING DEPRECIATION'!C$9:I$200,7,FALSE),0)</f>
        <v>0</v>
      </c>
      <c r="D106" s="1">
        <v>0</v>
      </c>
      <c r="E106" s="1">
        <f>IFERROR(VLOOKUP(B106,'1130 - CONTROLLER'!C$9:I$582,7,FALSE),0)</f>
        <v>-1308.6889896069715</v>
      </c>
      <c r="F106" s="1">
        <f>IFERROR(VLOOKUP(B106,'1080 - TREASURER'!C$9:I$522,7,FALSE),0)</f>
        <v>-494.56370866228394</v>
      </c>
      <c r="G106" s="1">
        <f>IFERROR(VLOOKUP(B106,'1340 - ADM BUDGET AND PLANNING '!C$9:I$592,7,FALSE),0)</f>
        <v>2754.6064810454736</v>
      </c>
      <c r="H106" s="1">
        <f>IFERROR(VLOOKUP(B106,'1342 - ADM INTERNAL AUDIT'!C$9:I$585,7,FALSE),0)</f>
        <v>-328.38172935590137</v>
      </c>
      <c r="I106" s="1">
        <v>0</v>
      </c>
      <c r="J106" s="1">
        <f>IFERROR(VLOOKUP(B106,'LEGISLATIVE AUDITOR'!C$9:I$92,7,FALSE),0)</f>
        <v>0</v>
      </c>
      <c r="K106" s="1">
        <f>IFERROR(VLOOKUP(B106,'2892 - DCA ADMINISTRATION'!C$9:I$23,7,FALSE),0)</f>
        <v>0</v>
      </c>
      <c r="L106" s="1">
        <f>IFERROR(VLOOKUP(B106,'1052 - STATE ARCHIVES'!C$9:I$115,7,FALSE),0)</f>
        <v>0</v>
      </c>
      <c r="M106" s="1">
        <v>0</v>
      </c>
      <c r="N106" s="1">
        <f>IFERROR(VLOOKUP(B106,'2889 - LAW LIBRARY'!C$9:I$21,7,FALSE),0)</f>
        <v>0</v>
      </c>
      <c r="O106" s="1">
        <v>0</v>
      </c>
      <c r="P106" s="1">
        <f>IFERROR(VLOOKUP(B106,'3150 - DHHS ADMINISTRATION'!C$9:I$69,7,FALSE),0)</f>
        <v>0</v>
      </c>
      <c r="Q106" s="1">
        <f t="shared" si="1"/>
        <v>622.9720534203168</v>
      </c>
    </row>
    <row r="107" spans="1:17">
      <c r="A107" s="1">
        <v>112</v>
      </c>
      <c r="B107" s="1" t="s">
        <v>119</v>
      </c>
      <c r="C107" s="1">
        <f>IFERROR(VLOOKUP(B107,'BUILDING DEPRECIATION'!C$9:I$200,7,FALSE),0)</f>
        <v>459536.96370058891</v>
      </c>
      <c r="D107" s="1">
        <v>0</v>
      </c>
      <c r="E107" s="1">
        <f>IFERROR(VLOOKUP(B107,'1130 - CONTROLLER'!C$9:I$582,7,FALSE),0)</f>
        <v>28077.472106500016</v>
      </c>
      <c r="F107" s="1">
        <f>IFERROR(VLOOKUP(B107,'1080 - TREASURER'!C$9:I$522,7,FALSE),0)</f>
        <v>2770.5697940522082</v>
      </c>
      <c r="G107" s="1">
        <f>IFERROR(VLOOKUP(B107,'1340 - ADM BUDGET AND PLANNING '!C$9:I$592,7,FALSE),0)</f>
        <v>15229.179955864674</v>
      </c>
      <c r="H107" s="1">
        <f>IFERROR(VLOOKUP(B107,'1342 - ADM INTERNAL AUDIT'!C$9:I$585,7,FALSE),0)</f>
        <v>2069.2931897058079</v>
      </c>
      <c r="I107" s="1">
        <v>0</v>
      </c>
      <c r="J107" s="1">
        <f>IFERROR(VLOOKUP(B107,'LEGISLATIVE AUDITOR'!C$9:I$92,7,FALSE),0)</f>
        <v>0</v>
      </c>
      <c r="K107" s="1">
        <f>IFERROR(VLOOKUP(B107,'2892 - DCA ADMINISTRATION'!C$9:I$23,7,FALSE),0)</f>
        <v>0</v>
      </c>
      <c r="L107" s="1">
        <f>IFERROR(VLOOKUP(B107,'1052 - STATE ARCHIVES'!C$9:I$115,7,FALSE),0)</f>
        <v>-9501.0906236932806</v>
      </c>
      <c r="M107" s="1">
        <v>1273.2892305634</v>
      </c>
      <c r="N107" s="1">
        <f>IFERROR(VLOOKUP(B107,'2889 - LAW LIBRARY'!C$9:I$21,7,FALSE),0)</f>
        <v>0</v>
      </c>
      <c r="O107" s="1">
        <v>0</v>
      </c>
      <c r="P107" s="1">
        <f>IFERROR(VLOOKUP(B107,'3150 - DHHS ADMINISTRATION'!C$9:I$69,7,FALSE),0)</f>
        <v>0</v>
      </c>
      <c r="Q107" s="1">
        <f t="shared" si="1"/>
        <v>499455.6773535817</v>
      </c>
    </row>
    <row r="108" spans="1:17">
      <c r="A108" s="1">
        <v>113</v>
      </c>
      <c r="B108" s="1" t="s">
        <v>120</v>
      </c>
      <c r="C108" s="1">
        <f>IFERROR(VLOOKUP(B108,'BUILDING DEPRECIATION'!C$9:I$200,7,FALSE),0)</f>
        <v>0</v>
      </c>
      <c r="D108" s="1">
        <v>0</v>
      </c>
      <c r="E108" s="1">
        <f>IFERROR(VLOOKUP(B108,'1130 - CONTROLLER'!C$9:I$582,7,FALSE),0)</f>
        <v>4357.3190634198518</v>
      </c>
      <c r="F108" s="1">
        <f>IFERROR(VLOOKUP(B108,'1080 - TREASURER'!C$9:I$522,7,FALSE),0)</f>
        <v>549.76694135430864</v>
      </c>
      <c r="G108" s="1">
        <f>IFERROR(VLOOKUP(B108,'1340 - ADM BUDGET AND PLANNING '!C$9:I$592,7,FALSE),0)</f>
        <v>27233.21185185045</v>
      </c>
      <c r="H108" s="1">
        <f>IFERROR(VLOOKUP(B108,'1342 - ADM INTERNAL AUDIT'!C$9:I$585,7,FALSE),0)</f>
        <v>327.17180474009103</v>
      </c>
      <c r="I108" s="1">
        <v>0</v>
      </c>
      <c r="J108" s="1">
        <f>IFERROR(VLOOKUP(B108,'LEGISLATIVE AUDITOR'!C$9:I$92,7,FALSE),0)</f>
        <v>0</v>
      </c>
      <c r="K108" s="1">
        <f>IFERROR(VLOOKUP(B108,'2892 - DCA ADMINISTRATION'!C$9:I$23,7,FALSE),0)</f>
        <v>0</v>
      </c>
      <c r="L108" s="1">
        <f>IFERROR(VLOOKUP(B108,'1052 - STATE ARCHIVES'!C$9:I$115,7,FALSE),0)</f>
        <v>0</v>
      </c>
      <c r="M108" s="1">
        <v>0</v>
      </c>
      <c r="N108" s="1">
        <f>IFERROR(VLOOKUP(B108,'2889 - LAW LIBRARY'!C$9:I$21,7,FALSE),0)</f>
        <v>0</v>
      </c>
      <c r="O108" s="1">
        <v>0</v>
      </c>
      <c r="P108" s="1">
        <f>IFERROR(VLOOKUP(B108,'3150 - DHHS ADMINISTRATION'!C$9:I$69,7,FALSE),0)</f>
        <v>0</v>
      </c>
      <c r="Q108" s="1">
        <f t="shared" si="1"/>
        <v>32467.469661364699</v>
      </c>
    </row>
    <row r="109" spans="1:17">
      <c r="A109" s="1">
        <v>114</v>
      </c>
      <c r="B109" s="1" t="s">
        <v>121</v>
      </c>
      <c r="C109" s="1">
        <f>IFERROR(VLOOKUP(B109,'BUILDING DEPRECIATION'!C$9:I$200,7,FALSE),0)</f>
        <v>0</v>
      </c>
      <c r="D109" s="1">
        <v>0</v>
      </c>
      <c r="E109" s="1">
        <f>IFERROR(VLOOKUP(B109,'1130 - CONTROLLER'!C$9:I$582,7,FALSE),0)</f>
        <v>7080.2728047312457</v>
      </c>
      <c r="F109" s="1">
        <f>IFERROR(VLOOKUP(B109,'1080 - TREASURER'!C$9:I$522,7,FALSE),0)</f>
        <v>882.6334568999672</v>
      </c>
      <c r="G109" s="1">
        <f>IFERROR(VLOOKUP(B109,'1340 - ADM BUDGET AND PLANNING '!C$9:I$592,7,FALSE),0)</f>
        <v>-5705.2342149506767</v>
      </c>
      <c r="H109" s="1">
        <f>IFERROR(VLOOKUP(B109,'1342 - ADM INTERNAL AUDIT'!C$9:I$585,7,FALSE),0)</f>
        <v>523.25632777366786</v>
      </c>
      <c r="I109" s="1">
        <v>0</v>
      </c>
      <c r="J109" s="1">
        <f>IFERROR(VLOOKUP(B109,'LEGISLATIVE AUDITOR'!C$9:I$92,7,FALSE),0)</f>
        <v>1423.862907</v>
      </c>
      <c r="K109" s="1">
        <f>IFERROR(VLOOKUP(B109,'2892 - DCA ADMINISTRATION'!C$9:I$23,7,FALSE),0)</f>
        <v>0</v>
      </c>
      <c r="L109" s="1">
        <f>IFERROR(VLOOKUP(B109,'1052 - STATE ARCHIVES'!C$9:I$115,7,FALSE),0)</f>
        <v>-18.404636769964327</v>
      </c>
      <c r="M109" s="1">
        <v>788.22666653924898</v>
      </c>
      <c r="N109" s="1">
        <f>IFERROR(VLOOKUP(B109,'2889 - LAW LIBRARY'!C$9:I$21,7,FALSE),0)</f>
        <v>0</v>
      </c>
      <c r="O109" s="1">
        <v>0</v>
      </c>
      <c r="P109" s="1">
        <f>IFERROR(VLOOKUP(B109,'3150 - DHHS ADMINISTRATION'!C$9:I$69,7,FALSE),0)</f>
        <v>3314.9681538419645</v>
      </c>
      <c r="Q109" s="1">
        <f t="shared" si="1"/>
        <v>8289.5814650654538</v>
      </c>
    </row>
    <row r="110" spans="1:17">
      <c r="A110" s="1">
        <v>115</v>
      </c>
      <c r="B110" s="1" t="s">
        <v>122</v>
      </c>
      <c r="C110" s="1">
        <f>IFERROR(VLOOKUP(B110,'BUILDING DEPRECIATION'!C$9:I$200,7,FALSE),0)</f>
        <v>0</v>
      </c>
      <c r="D110" s="1">
        <v>0</v>
      </c>
      <c r="E110" s="1">
        <f>IFERROR(VLOOKUP(B110,'1130 - CONTROLLER'!C$9:I$582,7,FALSE),0)</f>
        <v>212.94826746730911</v>
      </c>
      <c r="F110" s="1">
        <f>IFERROR(VLOOKUP(B110,'1080 - TREASURER'!C$9:I$522,7,FALSE),0)</f>
        <v>18.024825043523119</v>
      </c>
      <c r="G110" s="1">
        <f>IFERROR(VLOOKUP(B110,'1340 - ADM BUDGET AND PLANNING '!C$9:I$592,7,FALSE),0)</f>
        <v>1835.0473631087223</v>
      </c>
      <c r="H110" s="1">
        <f>IFERROR(VLOOKUP(B110,'1342 - ADM INTERNAL AUDIT'!C$9:I$585,7,FALSE),0)</f>
        <v>15.805525545744306</v>
      </c>
      <c r="I110" s="1">
        <v>0</v>
      </c>
      <c r="J110" s="1">
        <f>IFERROR(VLOOKUP(B110,'LEGISLATIVE AUDITOR'!C$9:I$92,7,FALSE),0)</f>
        <v>0</v>
      </c>
      <c r="K110" s="1">
        <f>IFERROR(VLOOKUP(B110,'2892 - DCA ADMINISTRATION'!C$9:I$23,7,FALSE),0)</f>
        <v>0</v>
      </c>
      <c r="L110" s="1">
        <f>IFERROR(VLOOKUP(B110,'1052 - STATE ARCHIVES'!C$9:I$115,7,FALSE),0)</f>
        <v>0</v>
      </c>
      <c r="M110" s="1">
        <v>0</v>
      </c>
      <c r="N110" s="1">
        <f>IFERROR(VLOOKUP(B110,'2889 - LAW LIBRARY'!C$9:I$21,7,FALSE),0)</f>
        <v>0</v>
      </c>
      <c r="O110" s="1">
        <v>0</v>
      </c>
      <c r="P110" s="1">
        <f>IFERROR(VLOOKUP(B110,'3150 - DHHS ADMINISTRATION'!C$9:I$69,7,FALSE),0)</f>
        <v>0</v>
      </c>
      <c r="Q110" s="1">
        <f t="shared" si="1"/>
        <v>2081.8259811652988</v>
      </c>
    </row>
    <row r="111" spans="1:17">
      <c r="A111" s="1">
        <v>116</v>
      </c>
      <c r="B111" s="1" t="s">
        <v>123</v>
      </c>
      <c r="C111" s="1">
        <f>IFERROR(VLOOKUP(B111,'BUILDING DEPRECIATION'!C$9:I$200,7,FALSE),0)</f>
        <v>5572.1298615688866</v>
      </c>
      <c r="D111" s="1">
        <v>0</v>
      </c>
      <c r="E111" s="1">
        <f>IFERROR(VLOOKUP(B111,'1130 - CONTROLLER'!C$9:I$582,7,FALSE),0)</f>
        <v>17207.552033649245</v>
      </c>
      <c r="F111" s="1">
        <f>IFERROR(VLOOKUP(B111,'1080 - TREASURER'!C$9:I$522,7,FALSE),0)</f>
        <v>2284.9453710564499</v>
      </c>
      <c r="G111" s="1">
        <f>IFERROR(VLOOKUP(B111,'1340 - ADM BUDGET AND PLANNING '!C$9:I$592,7,FALSE),0)</f>
        <v>98108.126114062004</v>
      </c>
      <c r="H111" s="1">
        <f>IFERROR(VLOOKUP(B111,'1342 - ADM INTERNAL AUDIT'!C$9:I$585,7,FALSE),0)</f>
        <v>5440.2901891071906</v>
      </c>
      <c r="I111" s="1">
        <v>-1</v>
      </c>
      <c r="J111" s="1">
        <f>IFERROR(VLOOKUP(B111,'LEGISLATIVE AUDITOR'!C$9:I$92,7,FALSE),0)</f>
        <v>0</v>
      </c>
      <c r="K111" s="1">
        <f>IFERROR(VLOOKUP(B111,'2892 - DCA ADMINISTRATION'!C$9:I$23,7,FALSE),0)</f>
        <v>0</v>
      </c>
      <c r="L111" s="1">
        <f>IFERROR(VLOOKUP(B111,'1052 - STATE ARCHIVES'!C$9:I$115,7,FALSE),0)</f>
        <v>-6951.5872103819183</v>
      </c>
      <c r="M111" s="1">
        <v>121.265641006038</v>
      </c>
      <c r="N111" s="1">
        <f>IFERROR(VLOOKUP(B111,'2889 - LAW LIBRARY'!C$9:I$21,7,FALSE),0)</f>
        <v>0</v>
      </c>
      <c r="O111" s="1">
        <v>2026.5326688202699</v>
      </c>
      <c r="P111" s="1">
        <f>IFERROR(VLOOKUP(B111,'3150 - DHHS ADMINISTRATION'!C$9:I$69,7,FALSE),0)</f>
        <v>0</v>
      </c>
      <c r="Q111" s="1">
        <f t="shared" si="1"/>
        <v>123808.25466888818</v>
      </c>
    </row>
    <row r="112" spans="1:17">
      <c r="A112" s="1">
        <v>117</v>
      </c>
      <c r="B112" s="1" t="s">
        <v>124</v>
      </c>
      <c r="C112" s="1">
        <f>IFERROR(VLOOKUP(B112,'BUILDING DEPRECIATION'!C$9:I$200,7,FALSE),0)</f>
        <v>0</v>
      </c>
      <c r="D112" s="1">
        <v>0</v>
      </c>
      <c r="E112" s="1">
        <f>IFERROR(VLOOKUP(B112,'1130 - CONTROLLER'!C$9:I$582,7,FALSE),0)</f>
        <v>0</v>
      </c>
      <c r="F112" s="1">
        <f>IFERROR(VLOOKUP(B112,'1080 - TREASURER'!C$9:I$522,7,FALSE),0)</f>
        <v>0</v>
      </c>
      <c r="G112" s="1">
        <f>IFERROR(VLOOKUP(B112,'1340 - ADM BUDGET AND PLANNING '!C$9:I$592,7,FALSE),0)</f>
        <v>0</v>
      </c>
      <c r="H112" s="1">
        <f>IFERROR(VLOOKUP(B112,'1342 - ADM INTERNAL AUDIT'!C$9:I$585,7,FALSE),0)</f>
        <v>0</v>
      </c>
      <c r="I112" s="1">
        <v>0</v>
      </c>
      <c r="J112" s="1">
        <f>IFERROR(VLOOKUP(B112,'LEGISLATIVE AUDITOR'!C$9:I$92,7,FALSE),0)</f>
        <v>0</v>
      </c>
      <c r="K112" s="1">
        <f>IFERROR(VLOOKUP(B112,'2892 - DCA ADMINISTRATION'!C$9:I$23,7,FALSE),0)</f>
        <v>0</v>
      </c>
      <c r="L112" s="1">
        <f>IFERROR(VLOOKUP(B112,'1052 - STATE ARCHIVES'!C$9:I$115,7,FALSE),0)</f>
        <v>0</v>
      </c>
      <c r="M112" s="1">
        <v>0</v>
      </c>
      <c r="N112" s="1">
        <f>IFERROR(VLOOKUP(B112,'2889 - LAW LIBRARY'!C$9:I$21,7,FALSE),0)</f>
        <v>0</v>
      </c>
      <c r="O112" s="1">
        <v>0</v>
      </c>
      <c r="P112" s="1">
        <f>IFERROR(VLOOKUP(B112,'3150 - DHHS ADMINISTRATION'!C$9:I$69,7,FALSE),0)</f>
        <v>0</v>
      </c>
      <c r="Q112" s="1">
        <f t="shared" si="1"/>
        <v>0</v>
      </c>
    </row>
    <row r="113" spans="1:17">
      <c r="A113" s="1">
        <v>118</v>
      </c>
      <c r="B113" s="1" t="s">
        <v>125</v>
      </c>
      <c r="C113" s="1">
        <f>IFERROR(VLOOKUP(B113,'BUILDING DEPRECIATION'!C$9:I$200,7,FALSE),0)</f>
        <v>11798.15143686864</v>
      </c>
      <c r="D113" s="1">
        <v>0</v>
      </c>
      <c r="E113" s="1">
        <f>IFERROR(VLOOKUP(B113,'1130 - CONTROLLER'!C$9:I$582,7,FALSE),0)</f>
        <v>9743.6646256226413</v>
      </c>
      <c r="F113" s="1">
        <f>IFERROR(VLOOKUP(B113,'1080 - TREASURER'!C$9:I$522,7,FALSE),0)</f>
        <v>1532.5844476443799</v>
      </c>
      <c r="G113" s="1">
        <f>IFERROR(VLOOKUP(B113,'1340 - ADM BUDGET AND PLANNING '!C$9:I$592,7,FALSE),0)</f>
        <v>31989.223730050293</v>
      </c>
      <c r="H113" s="1">
        <f>IFERROR(VLOOKUP(B113,'1342 - ADM INTERNAL AUDIT'!C$9:I$585,7,FALSE),0)</f>
        <v>57269.538957021607</v>
      </c>
      <c r="I113" s="1">
        <v>-11</v>
      </c>
      <c r="J113" s="1">
        <f>IFERROR(VLOOKUP(B113,'LEGISLATIVE AUDITOR'!C$9:I$92,7,FALSE),0)</f>
        <v>0</v>
      </c>
      <c r="K113" s="1">
        <f>IFERROR(VLOOKUP(B113,'2892 - DCA ADMINISTRATION'!C$9:I$23,7,FALSE),0)</f>
        <v>0</v>
      </c>
      <c r="L113" s="1">
        <f>IFERROR(VLOOKUP(B113,'1052 - STATE ARCHIVES'!C$9:I$115,7,FALSE),0)</f>
        <v>-896.66644779385194</v>
      </c>
      <c r="M113" s="1">
        <v>0</v>
      </c>
      <c r="N113" s="1">
        <f>IFERROR(VLOOKUP(B113,'2889 - LAW LIBRARY'!C$9:I$21,7,FALSE),0)</f>
        <v>0</v>
      </c>
      <c r="O113" s="1">
        <v>0</v>
      </c>
      <c r="P113" s="1">
        <f>IFERROR(VLOOKUP(B113,'3150 - DHHS ADMINISTRATION'!C$9:I$69,7,FALSE),0)</f>
        <v>0</v>
      </c>
      <c r="Q113" s="1">
        <f t="shared" si="1"/>
        <v>111425.49674941371</v>
      </c>
    </row>
    <row r="114" spans="1:17">
      <c r="A114" s="1">
        <v>119</v>
      </c>
      <c r="B114" s="1" t="s">
        <v>126</v>
      </c>
      <c r="C114" s="1">
        <f>IFERROR(VLOOKUP(B114,'BUILDING DEPRECIATION'!C$9:I$200,7,FALSE),0)</f>
        <v>7236.2127598923889</v>
      </c>
      <c r="D114" s="1">
        <v>0</v>
      </c>
      <c r="E114" s="1">
        <f>IFERROR(VLOOKUP(B114,'1130 - CONTROLLER'!C$9:I$582,7,FALSE),0)</f>
        <v>1136.4297113447146</v>
      </c>
      <c r="F114" s="1">
        <f>IFERROR(VLOOKUP(B114,'1080 - TREASURER'!C$9:I$522,7,FALSE),0)</f>
        <v>173.84667263377804</v>
      </c>
      <c r="G114" s="1">
        <f>IFERROR(VLOOKUP(B114,'1340 - ADM BUDGET AND PLANNING '!C$9:I$592,7,FALSE),0)</f>
        <v>2338.8642756298336</v>
      </c>
      <c r="H114" s="1">
        <f>IFERROR(VLOOKUP(B114,'1342 - ADM INTERNAL AUDIT'!C$9:I$585,7,FALSE),0)</f>
        <v>71.544965769239681</v>
      </c>
      <c r="I114" s="1">
        <v>0</v>
      </c>
      <c r="J114" s="1">
        <f>IFERROR(VLOOKUP(B114,'LEGISLATIVE AUDITOR'!C$9:I$92,7,FALSE),0)</f>
        <v>0</v>
      </c>
      <c r="K114" s="1">
        <f>IFERROR(VLOOKUP(B114,'2892 - DCA ADMINISTRATION'!C$9:I$23,7,FALSE),0)</f>
        <v>0</v>
      </c>
      <c r="L114" s="1">
        <f>IFERROR(VLOOKUP(B114,'1052 - STATE ARCHIVES'!C$9:I$115,7,FALSE),0)</f>
        <v>0</v>
      </c>
      <c r="M114" s="1">
        <v>0</v>
      </c>
      <c r="N114" s="1">
        <f>IFERROR(VLOOKUP(B114,'2889 - LAW LIBRARY'!C$9:I$21,7,FALSE),0)</f>
        <v>0</v>
      </c>
      <c r="O114" s="1">
        <v>0</v>
      </c>
      <c r="P114" s="1">
        <f>IFERROR(VLOOKUP(B114,'3150 - DHHS ADMINISTRATION'!C$9:I$69,7,FALSE),0)</f>
        <v>0</v>
      </c>
      <c r="Q114" s="1">
        <f t="shared" si="1"/>
        <v>10956.898385269955</v>
      </c>
    </row>
    <row r="115" spans="1:17">
      <c r="A115" s="1">
        <v>120</v>
      </c>
      <c r="B115" s="1" t="s">
        <v>127</v>
      </c>
      <c r="C115" s="1">
        <f>IFERROR(VLOOKUP(B115,'BUILDING DEPRECIATION'!C$9:I$200,7,FALSE),0)</f>
        <v>0</v>
      </c>
      <c r="D115" s="1">
        <v>0</v>
      </c>
      <c r="E115" s="1">
        <f>IFERROR(VLOOKUP(B115,'1130 - CONTROLLER'!C$9:I$582,7,FALSE),0)</f>
        <v>2556.4893896538115</v>
      </c>
      <c r="F115" s="1">
        <f>IFERROR(VLOOKUP(B115,'1080 - TREASURER'!C$9:I$522,7,FALSE),0)</f>
        <v>284.30679698570623</v>
      </c>
      <c r="G115" s="1">
        <f>IFERROR(VLOOKUP(B115,'1340 - ADM BUDGET AND PLANNING '!C$9:I$592,7,FALSE),0)</f>
        <v>3067.073513365719</v>
      </c>
      <c r="H115" s="1">
        <f>IFERROR(VLOOKUP(B115,'1342 - ADM INTERNAL AUDIT'!C$9:I$585,7,FALSE),0)</f>
        <v>187.75750343532277</v>
      </c>
      <c r="I115" s="1">
        <v>0</v>
      </c>
      <c r="J115" s="1">
        <f>IFERROR(VLOOKUP(B115,'LEGISLATIVE AUDITOR'!C$9:I$92,7,FALSE),0)</f>
        <v>0</v>
      </c>
      <c r="K115" s="1">
        <f>IFERROR(VLOOKUP(B115,'2892 - DCA ADMINISTRATION'!C$9:I$23,7,FALSE),0)</f>
        <v>0</v>
      </c>
      <c r="L115" s="1">
        <f>IFERROR(VLOOKUP(B115,'1052 - STATE ARCHIVES'!C$9:I$115,7,FALSE),0)</f>
        <v>0</v>
      </c>
      <c r="M115" s="1">
        <v>0</v>
      </c>
      <c r="N115" s="1">
        <f>IFERROR(VLOOKUP(B115,'2889 - LAW LIBRARY'!C$9:I$21,7,FALSE),0)</f>
        <v>0</v>
      </c>
      <c r="O115" s="1">
        <v>0</v>
      </c>
      <c r="P115" s="1">
        <f>IFERROR(VLOOKUP(B115,'3150 - DHHS ADMINISTRATION'!C$9:I$69,7,FALSE),0)</f>
        <v>0</v>
      </c>
      <c r="Q115" s="1">
        <f t="shared" si="1"/>
        <v>6095.6272034405592</v>
      </c>
    </row>
    <row r="116" spans="1:17">
      <c r="A116" s="1">
        <v>121</v>
      </c>
      <c r="B116" s="1" t="s">
        <v>128</v>
      </c>
      <c r="C116" s="1">
        <f>IFERROR(VLOOKUP(B116,'BUILDING DEPRECIATION'!C$9:I$200,7,FALSE),0)</f>
        <v>0</v>
      </c>
      <c r="D116" s="1">
        <v>0</v>
      </c>
      <c r="E116" s="1">
        <f>IFERROR(VLOOKUP(B116,'1130 - CONTROLLER'!C$9:I$582,7,FALSE),0)</f>
        <v>38.026850875138607</v>
      </c>
      <c r="F116" s="1">
        <f>IFERROR(VLOOKUP(B116,'1080 - TREASURER'!C$9:I$522,7,FALSE),0)</f>
        <v>0</v>
      </c>
      <c r="G116" s="1">
        <f>IFERROR(VLOOKUP(B116,'1340 - ADM BUDGET AND PLANNING '!C$9:I$592,7,FALSE),0)</f>
        <v>1131.5137525894261</v>
      </c>
      <c r="H116" s="1">
        <f>IFERROR(VLOOKUP(B116,'1342 - ADM INTERNAL AUDIT'!C$9:I$585,7,FALSE),0)</f>
        <v>3.0039309435420654</v>
      </c>
      <c r="I116" s="1">
        <v>0</v>
      </c>
      <c r="J116" s="1">
        <f>IFERROR(VLOOKUP(B116,'LEGISLATIVE AUDITOR'!C$9:I$92,7,FALSE),0)</f>
        <v>0</v>
      </c>
      <c r="K116" s="1">
        <f>IFERROR(VLOOKUP(B116,'2892 - DCA ADMINISTRATION'!C$9:I$23,7,FALSE),0)</f>
        <v>0</v>
      </c>
      <c r="L116" s="1">
        <f>IFERROR(VLOOKUP(B116,'1052 - STATE ARCHIVES'!C$9:I$115,7,FALSE),0)</f>
        <v>0</v>
      </c>
      <c r="M116" s="1">
        <v>0</v>
      </c>
      <c r="N116" s="1">
        <f>IFERROR(VLOOKUP(B116,'2889 - LAW LIBRARY'!C$9:I$21,7,FALSE),0)</f>
        <v>0</v>
      </c>
      <c r="O116" s="1">
        <v>0</v>
      </c>
      <c r="P116" s="1">
        <f>IFERROR(VLOOKUP(B116,'3150 - DHHS ADMINISTRATION'!C$9:I$69,7,FALSE),0)</f>
        <v>0</v>
      </c>
      <c r="Q116" s="1">
        <f t="shared" si="1"/>
        <v>1172.5445344081068</v>
      </c>
    </row>
    <row r="117" spans="1:17">
      <c r="A117" s="1">
        <v>122</v>
      </c>
      <c r="B117" s="1" t="s">
        <v>129</v>
      </c>
      <c r="C117" s="1">
        <f>IFERROR(VLOOKUP(B117,'BUILDING DEPRECIATION'!C$9:I$200,7,FALSE),0)</f>
        <v>18</v>
      </c>
      <c r="D117" s="1">
        <v>0</v>
      </c>
      <c r="E117" s="1">
        <f>IFERROR(VLOOKUP(B117,'1130 - CONTROLLER'!C$9:I$582,7,FALSE),0)</f>
        <v>10761.248095843268</v>
      </c>
      <c r="F117" s="1">
        <f>IFERROR(VLOOKUP(B117,'1080 - TREASURER'!C$9:I$522,7,FALSE),0)</f>
        <v>513.68598600406835</v>
      </c>
      <c r="G117" s="1">
        <f>IFERROR(VLOOKUP(B117,'1340 - ADM BUDGET AND PLANNING '!C$9:I$592,7,FALSE),0)</f>
        <v>4761.0301535445096</v>
      </c>
      <c r="H117" s="1">
        <f>IFERROR(VLOOKUP(B117,'1342 - ADM INTERNAL AUDIT'!C$9:I$585,7,FALSE),0)</f>
        <v>814.69853021713652</v>
      </c>
      <c r="I117" s="1">
        <v>0</v>
      </c>
      <c r="J117" s="1">
        <f>IFERROR(VLOOKUP(B117,'LEGISLATIVE AUDITOR'!C$9:I$92,7,FALSE),0)</f>
        <v>0</v>
      </c>
      <c r="K117" s="1">
        <f>IFERROR(VLOOKUP(B117,'2892 - DCA ADMINISTRATION'!C$9:I$23,7,FALSE),0)</f>
        <v>0</v>
      </c>
      <c r="L117" s="1">
        <f>IFERROR(VLOOKUP(B117,'1052 - STATE ARCHIVES'!C$9:I$115,7,FALSE),0)</f>
        <v>0</v>
      </c>
      <c r="M117" s="1">
        <v>0</v>
      </c>
      <c r="N117" s="1">
        <f>IFERROR(VLOOKUP(B117,'2889 - LAW LIBRARY'!C$9:I$21,7,FALSE),0)</f>
        <v>0</v>
      </c>
      <c r="O117" s="1">
        <v>0</v>
      </c>
      <c r="P117" s="1">
        <f>IFERROR(VLOOKUP(B117,'3150 - DHHS ADMINISTRATION'!C$9:I$69,7,FALSE),0)</f>
        <v>0</v>
      </c>
      <c r="Q117" s="1">
        <f t="shared" si="1"/>
        <v>16868.662765608984</v>
      </c>
    </row>
    <row r="118" spans="1:17">
      <c r="A118" s="1">
        <v>123</v>
      </c>
      <c r="B118" s="1" t="s">
        <v>130</v>
      </c>
      <c r="C118" s="1">
        <f>IFERROR(VLOOKUP(B118,'BUILDING DEPRECIATION'!C$9:I$200,7,FALSE),0)</f>
        <v>0</v>
      </c>
      <c r="D118" s="1">
        <v>0</v>
      </c>
      <c r="E118" s="1">
        <f>IFERROR(VLOOKUP(B118,'1130 - CONTROLLER'!C$9:I$582,7,FALSE),0)</f>
        <v>33.944277990111246</v>
      </c>
      <c r="F118" s="1">
        <f>IFERROR(VLOOKUP(B118,'1080 - TREASURER'!C$9:I$522,7,FALSE),0)</f>
        <v>3.412701855724158</v>
      </c>
      <c r="G118" s="1">
        <f>IFERROR(VLOOKUP(B118,'1340 - ADM BUDGET AND PLANNING '!C$9:I$592,7,FALSE),0)</f>
        <v>659.50523892578042</v>
      </c>
      <c r="H118" s="1">
        <f>IFERROR(VLOOKUP(B118,'1342 - ADM INTERNAL AUDIT'!C$9:I$585,7,FALSE),0)</f>
        <v>2.7142017657960302</v>
      </c>
      <c r="I118" s="1">
        <v>0</v>
      </c>
      <c r="J118" s="1">
        <f>IFERROR(VLOOKUP(B118,'LEGISLATIVE AUDITOR'!C$9:I$92,7,FALSE),0)</f>
        <v>0</v>
      </c>
      <c r="K118" s="1">
        <f>IFERROR(VLOOKUP(B118,'2892 - DCA ADMINISTRATION'!C$9:I$23,7,FALSE),0)</f>
        <v>0</v>
      </c>
      <c r="L118" s="1">
        <f>IFERROR(VLOOKUP(B118,'1052 - STATE ARCHIVES'!C$9:I$115,7,FALSE),0)</f>
        <v>0</v>
      </c>
      <c r="M118" s="1">
        <v>0</v>
      </c>
      <c r="N118" s="1">
        <f>IFERROR(VLOOKUP(B118,'2889 - LAW LIBRARY'!C$9:I$21,7,FALSE),0)</f>
        <v>0</v>
      </c>
      <c r="O118" s="1">
        <v>0</v>
      </c>
      <c r="P118" s="1">
        <f>IFERROR(VLOOKUP(B118,'3150 - DHHS ADMINISTRATION'!C$9:I$69,7,FALSE),0)</f>
        <v>0</v>
      </c>
      <c r="Q118" s="1">
        <f t="shared" si="1"/>
        <v>699.57642053741188</v>
      </c>
    </row>
    <row r="119" spans="1:17">
      <c r="A119" s="1">
        <v>124</v>
      </c>
      <c r="B119" s="1" t="s">
        <v>131</v>
      </c>
      <c r="C119" s="1">
        <f>IFERROR(VLOOKUP(B119,'BUILDING DEPRECIATION'!C$9:I$200,7,FALSE),0)</f>
        <v>0</v>
      </c>
      <c r="D119" s="1">
        <v>0</v>
      </c>
      <c r="E119" s="1">
        <f>IFERROR(VLOOKUP(B119,'1130 - CONTROLLER'!C$9:I$582,7,FALSE),0)</f>
        <v>0</v>
      </c>
      <c r="F119" s="1">
        <f>IFERROR(VLOOKUP(B119,'1080 - TREASURER'!C$9:I$522,7,FALSE),0)</f>
        <v>0</v>
      </c>
      <c r="G119" s="1">
        <f>IFERROR(VLOOKUP(B119,'1340 - ADM BUDGET AND PLANNING '!C$9:I$592,7,FALSE),0)</f>
        <v>0</v>
      </c>
      <c r="H119" s="1">
        <f>IFERROR(VLOOKUP(B119,'1342 - ADM INTERNAL AUDIT'!C$9:I$585,7,FALSE),0)</f>
        <v>0</v>
      </c>
      <c r="I119" s="1">
        <v>0</v>
      </c>
      <c r="J119" s="1">
        <f>IFERROR(VLOOKUP(B119,'LEGISLATIVE AUDITOR'!C$9:I$92,7,FALSE),0)</f>
        <v>0</v>
      </c>
      <c r="K119" s="1">
        <f>IFERROR(VLOOKUP(B119,'2892 - DCA ADMINISTRATION'!C$9:I$23,7,FALSE),0)</f>
        <v>0</v>
      </c>
      <c r="L119" s="1">
        <f>IFERROR(VLOOKUP(B119,'1052 - STATE ARCHIVES'!C$9:I$115,7,FALSE),0)</f>
        <v>0</v>
      </c>
      <c r="M119" s="1">
        <v>0</v>
      </c>
      <c r="N119" s="1">
        <f>IFERROR(VLOOKUP(B119,'2889 - LAW LIBRARY'!C$9:I$21,7,FALSE),0)</f>
        <v>0</v>
      </c>
      <c r="O119" s="1">
        <v>0</v>
      </c>
      <c r="P119" s="1">
        <f>IFERROR(VLOOKUP(B119,'3150 - DHHS ADMINISTRATION'!C$9:I$69,7,FALSE),0)</f>
        <v>0</v>
      </c>
      <c r="Q119" s="1">
        <f t="shared" si="1"/>
        <v>0</v>
      </c>
    </row>
    <row r="120" spans="1:17">
      <c r="A120" s="1">
        <v>125</v>
      </c>
      <c r="B120" s="1" t="s">
        <v>132</v>
      </c>
      <c r="C120" s="1">
        <f>IFERROR(VLOOKUP(B120,'BUILDING DEPRECIATION'!C$9:I$200,7,FALSE),0)</f>
        <v>9660</v>
      </c>
      <c r="D120" s="1">
        <v>0</v>
      </c>
      <c r="E120" s="1">
        <f>IFERROR(VLOOKUP(B120,'1130 - CONTROLLER'!C$9:I$582,7,FALSE),0)</f>
        <v>1632.7197713243506</v>
      </c>
      <c r="F120" s="1">
        <f>IFERROR(VLOOKUP(B120,'1080 - TREASURER'!C$9:I$522,7,FALSE),0)</f>
        <v>186.33352132253899</v>
      </c>
      <c r="G120" s="1">
        <f>IFERROR(VLOOKUP(B120,'1340 - ADM BUDGET AND PLANNING '!C$9:I$592,7,FALSE),0)</f>
        <v>-1196.4213952464113</v>
      </c>
      <c r="H120" s="1">
        <f>IFERROR(VLOOKUP(B120,'1342 - ADM INTERNAL AUDIT'!C$9:I$585,7,FALSE),0)</f>
        <v>130.55310493478902</v>
      </c>
      <c r="I120" s="1">
        <v>0</v>
      </c>
      <c r="J120" s="1">
        <f>IFERROR(VLOOKUP(B120,'LEGISLATIVE AUDITOR'!C$9:I$92,7,FALSE),0)</f>
        <v>0</v>
      </c>
      <c r="K120" s="1">
        <f>IFERROR(VLOOKUP(B120,'2892 - DCA ADMINISTRATION'!C$9:I$23,7,FALSE),0)</f>
        <v>0</v>
      </c>
      <c r="L120" s="1">
        <f>IFERROR(VLOOKUP(B120,'1052 - STATE ARCHIVES'!C$9:I$115,7,FALSE),0)</f>
        <v>0</v>
      </c>
      <c r="M120" s="1">
        <v>0</v>
      </c>
      <c r="N120" s="1">
        <f>IFERROR(VLOOKUP(B120,'2889 - LAW LIBRARY'!C$9:I$21,7,FALSE),0)</f>
        <v>0</v>
      </c>
      <c r="O120" s="1">
        <v>0</v>
      </c>
      <c r="P120" s="1">
        <f>IFERROR(VLOOKUP(B120,'3150 - DHHS ADMINISTRATION'!C$9:I$69,7,FALSE),0)</f>
        <v>0</v>
      </c>
      <c r="Q120" s="1">
        <f t="shared" si="1"/>
        <v>10413.185002335267</v>
      </c>
    </row>
    <row r="121" spans="1:17">
      <c r="A121" s="1">
        <v>126</v>
      </c>
      <c r="B121" s="1" t="s">
        <v>133</v>
      </c>
      <c r="C121" s="1">
        <f>IFERROR(VLOOKUP(B121,'BUILDING DEPRECIATION'!C$9:I$200,7,FALSE),0)</f>
        <v>0</v>
      </c>
      <c r="D121" s="1">
        <v>0</v>
      </c>
      <c r="E121" s="1">
        <f>IFERROR(VLOOKUP(B121,'1130 - CONTROLLER'!C$9:I$582,7,FALSE),0)</f>
        <v>45.259037320148323</v>
      </c>
      <c r="F121" s="1">
        <f>IFERROR(VLOOKUP(B121,'1080 - TREASURER'!C$9:I$522,7,FALSE),0)</f>
        <v>4.7777825980138209</v>
      </c>
      <c r="G121" s="1">
        <f>IFERROR(VLOOKUP(B121,'1340 - ADM BUDGET AND PLANNING '!C$9:I$592,7,FALSE),0)</f>
        <v>424.43335653018181</v>
      </c>
      <c r="H121" s="1">
        <f>IFERROR(VLOOKUP(B121,'1342 - ADM INTERNAL AUDIT'!C$9:I$585,7,FALSE),0)</f>
        <v>3.6189356877280403</v>
      </c>
      <c r="I121" s="1">
        <v>0</v>
      </c>
      <c r="J121" s="1">
        <f>IFERROR(VLOOKUP(B121,'LEGISLATIVE AUDITOR'!C$9:I$92,7,FALSE),0)</f>
        <v>0</v>
      </c>
      <c r="K121" s="1">
        <f>IFERROR(VLOOKUP(B121,'2892 - DCA ADMINISTRATION'!C$9:I$23,7,FALSE),0)</f>
        <v>0</v>
      </c>
      <c r="L121" s="1">
        <f>IFERROR(VLOOKUP(B121,'1052 - STATE ARCHIVES'!C$9:I$115,7,FALSE),0)</f>
        <v>0</v>
      </c>
      <c r="M121" s="1">
        <v>0</v>
      </c>
      <c r="N121" s="1">
        <f>IFERROR(VLOOKUP(B121,'2889 - LAW LIBRARY'!C$9:I$21,7,FALSE),0)</f>
        <v>0</v>
      </c>
      <c r="O121" s="1">
        <v>0</v>
      </c>
      <c r="P121" s="1">
        <f>IFERROR(VLOOKUP(B121,'3150 - DHHS ADMINISTRATION'!C$9:I$69,7,FALSE),0)</f>
        <v>0</v>
      </c>
      <c r="Q121" s="1">
        <f t="shared" si="1"/>
        <v>478.089112136072</v>
      </c>
    </row>
    <row r="122" spans="1:17">
      <c r="A122" s="1">
        <v>127</v>
      </c>
      <c r="B122" s="1" t="s">
        <v>134</v>
      </c>
      <c r="C122" s="1">
        <f>IFERROR(VLOOKUP(B122,'BUILDING DEPRECIATION'!C$9:I$200,7,FALSE),0)</f>
        <v>0</v>
      </c>
      <c r="D122" s="1">
        <v>0</v>
      </c>
      <c r="E122" s="1">
        <f>IFERROR(VLOOKUP(B122,'1130 - CONTROLLER'!C$9:I$582,7,FALSE),0)</f>
        <v>9157.6861615190974</v>
      </c>
      <c r="F122" s="1">
        <f>IFERROR(VLOOKUP(B122,'1080 - TREASURER'!C$9:I$522,7,FALSE),0)</f>
        <v>992.34640236073142</v>
      </c>
      <c r="G122" s="1">
        <f>IFERROR(VLOOKUP(B122,'1340 - ADM BUDGET AND PLANNING '!C$9:I$592,7,FALSE),0)</f>
        <v>45841.912845355371</v>
      </c>
      <c r="H122" s="1">
        <f>IFERROR(VLOOKUP(B122,'1342 - ADM INTERNAL AUDIT'!C$9:I$585,7,FALSE),0)</f>
        <v>671.89845778600784</v>
      </c>
      <c r="I122" s="1">
        <v>0</v>
      </c>
      <c r="J122" s="1">
        <f>IFERROR(VLOOKUP(B122,'LEGISLATIVE AUDITOR'!C$9:I$92,7,FALSE),0)</f>
        <v>0</v>
      </c>
      <c r="K122" s="1">
        <f>IFERROR(VLOOKUP(B122,'2892 - DCA ADMINISTRATION'!C$9:I$23,7,FALSE),0)</f>
        <v>0</v>
      </c>
      <c r="L122" s="1">
        <f>IFERROR(VLOOKUP(B122,'1052 - STATE ARCHIVES'!C$9:I$115,7,FALSE),0)</f>
        <v>0</v>
      </c>
      <c r="M122" s="1">
        <v>0</v>
      </c>
      <c r="N122" s="1">
        <f>IFERROR(VLOOKUP(B122,'2889 - LAW LIBRARY'!C$9:I$21,7,FALSE),0)</f>
        <v>0</v>
      </c>
      <c r="O122" s="1">
        <v>0</v>
      </c>
      <c r="P122" s="1">
        <f>IFERROR(VLOOKUP(B122,'3150 - DHHS ADMINISTRATION'!C$9:I$69,7,FALSE),0)</f>
        <v>0</v>
      </c>
      <c r="Q122" s="1">
        <f t="shared" si="1"/>
        <v>56663.843867021213</v>
      </c>
    </row>
    <row r="123" spans="1:17">
      <c r="A123" s="1">
        <v>128</v>
      </c>
      <c r="B123" s="1" t="s">
        <v>135</v>
      </c>
      <c r="C123" s="1">
        <f>IFERROR(VLOOKUP(B123,'BUILDING DEPRECIATION'!C$9:I$200,7,FALSE),0)</f>
        <v>-5713.7078260869566</v>
      </c>
      <c r="D123" s="1">
        <v>0</v>
      </c>
      <c r="E123" s="1">
        <f>IFERROR(VLOOKUP(B123,'1130 - CONTROLLER'!C$9:I$582,7,FALSE),0)</f>
        <v>857.0741252744773</v>
      </c>
      <c r="F123" s="1">
        <f>IFERROR(VLOOKUP(B123,'1080 - TREASURER'!C$9:I$522,7,FALSE),0)</f>
        <v>37.947813360812646</v>
      </c>
      <c r="G123" s="1">
        <f>IFERROR(VLOOKUP(B123,'1340 - ADM BUDGET AND PLANNING '!C$9:I$592,7,FALSE),0)</f>
        <v>-49688.367790105665</v>
      </c>
      <c r="H123" s="1">
        <f>IFERROR(VLOOKUP(B123,'1342 - ADM INTERNAL AUDIT'!C$9:I$585,7,FALSE),0)</f>
        <v>-656.4775890075216</v>
      </c>
      <c r="I123" s="1">
        <v>0</v>
      </c>
      <c r="J123" s="1">
        <f>IFERROR(VLOOKUP(B123,'LEGISLATIVE AUDITOR'!C$9:I$92,7,FALSE),0)</f>
        <v>3983.9920860000002</v>
      </c>
      <c r="K123" s="1">
        <f>IFERROR(VLOOKUP(B123,'2892 - DCA ADMINISTRATION'!C$9:I$23,7,FALSE),0)</f>
        <v>0</v>
      </c>
      <c r="L123" s="1">
        <f>IFERROR(VLOOKUP(B123,'1052 - STATE ARCHIVES'!C$9:I$115,7,FALSE),0)</f>
        <v>0</v>
      </c>
      <c r="M123" s="1">
        <v>0</v>
      </c>
      <c r="N123" s="1">
        <f>IFERROR(VLOOKUP(B123,'2889 - LAW LIBRARY'!C$9:I$21,7,FALSE),0)</f>
        <v>0</v>
      </c>
      <c r="O123" s="1">
        <v>0</v>
      </c>
      <c r="P123" s="1">
        <f>IFERROR(VLOOKUP(B123,'3150 - DHHS ADMINISTRATION'!C$9:I$69,7,FALSE),0)</f>
        <v>0</v>
      </c>
      <c r="Q123" s="1">
        <f t="shared" si="1"/>
        <v>-51179.539180564854</v>
      </c>
    </row>
    <row r="124" spans="1:17">
      <c r="A124" s="1">
        <v>129</v>
      </c>
      <c r="B124" s="1" t="s">
        <v>136</v>
      </c>
      <c r="C124" s="1">
        <f>IFERROR(VLOOKUP(B124,'BUILDING DEPRECIATION'!C$9:I$200,7,FALSE),0)</f>
        <v>-13279.089682726197</v>
      </c>
      <c r="D124" s="1">
        <v>0</v>
      </c>
      <c r="E124" s="1">
        <f>IFERROR(VLOOKUP(B124,'1130 - CONTROLLER'!C$9:I$582,7,FALSE),0)</f>
        <v>5029.7327232778189</v>
      </c>
      <c r="F124" s="1">
        <f>IFERROR(VLOOKUP(B124,'1080 - TREASURER'!C$9:I$522,7,FALSE),0)</f>
        <v>616.06456087906895</v>
      </c>
      <c r="G124" s="1">
        <f>IFERROR(VLOOKUP(B124,'1340 - ADM BUDGET AND PLANNING '!C$9:I$592,7,FALSE),0)</f>
        <v>-21199.448743416749</v>
      </c>
      <c r="H124" s="1">
        <f>IFERROR(VLOOKUP(B124,'1342 - ADM INTERNAL AUDIT'!C$9:I$585,7,FALSE),0)</f>
        <v>352.393030677279</v>
      </c>
      <c r="I124" s="1">
        <v>0</v>
      </c>
      <c r="J124" s="1">
        <f>IFERROR(VLOOKUP(B124,'LEGISLATIVE AUDITOR'!C$9:I$92,7,FALSE),0)</f>
        <v>0</v>
      </c>
      <c r="K124" s="1">
        <f>IFERROR(VLOOKUP(B124,'2892 - DCA ADMINISTRATION'!C$9:I$23,7,FALSE),0)</f>
        <v>0</v>
      </c>
      <c r="L124" s="1">
        <f>IFERROR(VLOOKUP(B124,'1052 - STATE ARCHIVES'!C$9:I$115,7,FALSE),0)</f>
        <v>6911.6871400135306</v>
      </c>
      <c r="M124" s="1">
        <v>121.265641006038</v>
      </c>
      <c r="N124" s="1">
        <f>IFERROR(VLOOKUP(B124,'2889 - LAW LIBRARY'!C$9:I$21,7,FALSE),0)</f>
        <v>0</v>
      </c>
      <c r="O124" s="1">
        <v>0</v>
      </c>
      <c r="P124" s="1">
        <f>IFERROR(VLOOKUP(B124,'3150 - DHHS ADMINISTRATION'!C$9:I$69,7,FALSE),0)</f>
        <v>0</v>
      </c>
      <c r="Q124" s="1">
        <f t="shared" si="1"/>
        <v>-21447.395330289211</v>
      </c>
    </row>
    <row r="125" spans="1:17">
      <c r="A125" s="1">
        <v>130</v>
      </c>
      <c r="B125" s="1" t="s">
        <v>137</v>
      </c>
      <c r="C125" s="1">
        <f>IFERROR(VLOOKUP(B125,'BUILDING DEPRECIATION'!C$9:I$200,7,FALSE),0)</f>
        <v>0</v>
      </c>
      <c r="D125" s="1">
        <v>0</v>
      </c>
      <c r="E125" s="1">
        <f>IFERROR(VLOOKUP(B125,'1130 - CONTROLLER'!C$9:I$582,7,FALSE),0)</f>
        <v>533.78096524864532</v>
      </c>
      <c r="F125" s="1">
        <f>IFERROR(VLOOKUP(B125,'1080 - TREASURER'!C$9:I$522,7,FALSE),0)</f>
        <v>73.416179797192214</v>
      </c>
      <c r="G125" s="1">
        <f>IFERROR(VLOOKUP(B125,'1340 - ADM BUDGET AND PLANNING '!C$9:I$592,7,FALSE),0)</f>
        <v>446.74159606333774</v>
      </c>
      <c r="H125" s="1">
        <f>IFERROR(VLOOKUP(B125,'1342 - ADM INTERNAL AUDIT'!C$9:I$585,7,FALSE),0)</f>
        <v>36.271935745183143</v>
      </c>
      <c r="I125" s="1">
        <v>0</v>
      </c>
      <c r="J125" s="1">
        <f>IFERROR(VLOOKUP(B125,'LEGISLATIVE AUDITOR'!C$9:I$92,7,FALSE),0)</f>
        <v>0</v>
      </c>
      <c r="K125" s="1">
        <f>IFERROR(VLOOKUP(B125,'2892 - DCA ADMINISTRATION'!C$9:I$23,7,FALSE),0)</f>
        <v>0</v>
      </c>
      <c r="L125" s="1">
        <f>IFERROR(VLOOKUP(B125,'1052 - STATE ARCHIVES'!C$9:I$115,7,FALSE),0)</f>
        <v>0</v>
      </c>
      <c r="M125" s="1">
        <v>0</v>
      </c>
      <c r="N125" s="1">
        <f>IFERROR(VLOOKUP(B125,'2889 - LAW LIBRARY'!C$9:I$21,7,FALSE),0)</f>
        <v>0</v>
      </c>
      <c r="O125" s="1">
        <v>0</v>
      </c>
      <c r="P125" s="1">
        <f>IFERROR(VLOOKUP(B125,'3150 - DHHS ADMINISTRATION'!C$9:I$69,7,FALSE),0)</f>
        <v>0</v>
      </c>
      <c r="Q125" s="1">
        <f t="shared" si="1"/>
        <v>1090.2106768543583</v>
      </c>
    </row>
    <row r="126" spans="1:17">
      <c r="A126" s="1">
        <v>131</v>
      </c>
      <c r="B126" s="1" t="s">
        <v>138</v>
      </c>
      <c r="C126" s="1">
        <f>IFERROR(VLOOKUP(B126,'BUILDING DEPRECIATION'!C$9:I$200,7,FALSE),0)</f>
        <v>33135.893005398277</v>
      </c>
      <c r="D126" s="1">
        <v>0</v>
      </c>
      <c r="E126" s="1">
        <f>IFERROR(VLOOKUP(B126,'1130 - CONTROLLER'!C$9:I$582,7,FALSE),0)</f>
        <v>28433.152957974824</v>
      </c>
      <c r="F126" s="1">
        <f>IFERROR(VLOOKUP(B126,'1080 - TREASURER'!C$9:I$522,7,FALSE),0)</f>
        <v>3039.9970508181741</v>
      </c>
      <c r="G126" s="1">
        <f>IFERROR(VLOOKUP(B126,'1340 - ADM BUDGET AND PLANNING '!C$9:I$592,7,FALSE),0)</f>
        <v>17739.7682152667</v>
      </c>
      <c r="H126" s="1">
        <f>IFERROR(VLOOKUP(B126,'1342 - ADM INTERNAL AUDIT'!C$9:I$585,7,FALSE),0)</f>
        <v>43661.726649478129</v>
      </c>
      <c r="I126" s="1">
        <v>-7</v>
      </c>
      <c r="J126" s="1">
        <f>IFERROR(VLOOKUP(B126,'LEGISLATIVE AUDITOR'!C$9:I$92,7,FALSE),0)</f>
        <v>-26898.954467</v>
      </c>
      <c r="K126" s="1">
        <f>IFERROR(VLOOKUP(B126,'2892 - DCA ADMINISTRATION'!C$9:I$23,7,FALSE),0)</f>
        <v>0</v>
      </c>
      <c r="L126" s="1">
        <f>IFERROR(VLOOKUP(B126,'1052 - STATE ARCHIVES'!C$9:I$115,7,FALSE),0)</f>
        <v>32451.852573555254</v>
      </c>
      <c r="M126" s="1">
        <v>424.42974352113401</v>
      </c>
      <c r="N126" s="1">
        <f>IFERROR(VLOOKUP(B126,'2889 - LAW LIBRARY'!C$9:I$21,7,FALSE),0)</f>
        <v>0</v>
      </c>
      <c r="O126" s="1">
        <v>3052.7895972613001</v>
      </c>
      <c r="P126" s="1">
        <f>IFERROR(VLOOKUP(B126,'3150 - DHHS ADMINISTRATION'!C$9:I$69,7,FALSE),0)</f>
        <v>0</v>
      </c>
      <c r="Q126" s="1">
        <f t="shared" si="1"/>
        <v>135033.65532627379</v>
      </c>
    </row>
    <row r="127" spans="1:17">
      <c r="A127" s="1">
        <v>132</v>
      </c>
      <c r="B127" s="1" t="s">
        <v>139</v>
      </c>
      <c r="C127" s="1">
        <f>IFERROR(VLOOKUP(B127,'BUILDING DEPRECIATION'!C$9:I$200,7,FALSE),0)</f>
        <v>0</v>
      </c>
      <c r="D127" s="1">
        <v>0</v>
      </c>
      <c r="E127" s="1">
        <f>IFERROR(VLOOKUP(B127,'1130 - CONTROLLER'!C$9:I$582,7,FALSE),0)</f>
        <v>0</v>
      </c>
      <c r="F127" s="1">
        <f>IFERROR(VLOOKUP(B127,'1080 - TREASURER'!C$9:I$522,7,FALSE),0)</f>
        <v>0</v>
      </c>
      <c r="G127" s="1">
        <f>IFERROR(VLOOKUP(B127,'1340 - ADM BUDGET AND PLANNING '!C$9:I$592,7,FALSE),0)</f>
        <v>0</v>
      </c>
      <c r="H127" s="1">
        <f>IFERROR(VLOOKUP(B127,'1342 - ADM INTERNAL AUDIT'!C$9:I$585,7,FALSE),0)</f>
        <v>0</v>
      </c>
      <c r="I127" s="1">
        <v>0</v>
      </c>
      <c r="J127" s="1">
        <f>IFERROR(VLOOKUP(B127,'LEGISLATIVE AUDITOR'!C$9:I$92,7,FALSE),0)</f>
        <v>0</v>
      </c>
      <c r="K127" s="1">
        <f>IFERROR(VLOOKUP(B127,'2892 - DCA ADMINISTRATION'!C$9:I$23,7,FALSE),0)</f>
        <v>0</v>
      </c>
      <c r="L127" s="1">
        <f>IFERROR(VLOOKUP(B127,'1052 - STATE ARCHIVES'!C$9:I$115,7,FALSE),0)</f>
        <v>0</v>
      </c>
      <c r="M127" s="1">
        <v>0</v>
      </c>
      <c r="N127" s="1">
        <f>IFERROR(VLOOKUP(B127,'2889 - LAW LIBRARY'!C$9:I$21,7,FALSE),0)</f>
        <v>0</v>
      </c>
      <c r="O127" s="1">
        <v>0</v>
      </c>
      <c r="P127" s="1">
        <f>IFERROR(VLOOKUP(B127,'3150 - DHHS ADMINISTRATION'!C$9:I$69,7,FALSE),0)</f>
        <v>0</v>
      </c>
      <c r="Q127" s="1">
        <f t="shared" si="1"/>
        <v>0</v>
      </c>
    </row>
    <row r="128" spans="1:17">
      <c r="A128" s="1">
        <v>133</v>
      </c>
      <c r="B128" s="1" t="s">
        <v>140</v>
      </c>
      <c r="C128" s="1">
        <f>IFERROR(VLOOKUP(B128,'BUILDING DEPRECIATION'!C$9:I$200,7,FALSE),0)</f>
        <v>0</v>
      </c>
      <c r="D128" s="1">
        <v>0</v>
      </c>
      <c r="E128" s="1">
        <f>IFERROR(VLOOKUP(B128,'1130 - CONTROLLER'!C$9:I$582,7,FALSE),0)</f>
        <v>0</v>
      </c>
      <c r="F128" s="1">
        <f>IFERROR(VLOOKUP(B128,'1080 - TREASURER'!C$9:I$522,7,FALSE),0)</f>
        <v>0</v>
      </c>
      <c r="G128" s="1">
        <f>IFERROR(VLOOKUP(B128,'1340 - ADM BUDGET AND PLANNING '!C$9:I$592,7,FALSE),0)</f>
        <v>0</v>
      </c>
      <c r="H128" s="1">
        <f>IFERROR(VLOOKUP(B128,'1342 - ADM INTERNAL AUDIT'!C$9:I$585,7,FALSE),0)</f>
        <v>0</v>
      </c>
      <c r="I128" s="1">
        <v>0</v>
      </c>
      <c r="J128" s="1">
        <f>IFERROR(VLOOKUP(B128,'LEGISLATIVE AUDITOR'!C$9:I$92,7,FALSE),0)</f>
        <v>0</v>
      </c>
      <c r="K128" s="1">
        <f>IFERROR(VLOOKUP(B128,'2892 - DCA ADMINISTRATION'!C$9:I$23,7,FALSE),0)</f>
        <v>0</v>
      </c>
      <c r="L128" s="1">
        <f>IFERROR(VLOOKUP(B128,'1052 - STATE ARCHIVES'!C$9:I$115,7,FALSE),0)</f>
        <v>0</v>
      </c>
      <c r="M128" s="1">
        <v>0</v>
      </c>
      <c r="N128" s="1">
        <f>IFERROR(VLOOKUP(B128,'2889 - LAW LIBRARY'!C$9:I$21,7,FALSE),0)</f>
        <v>0</v>
      </c>
      <c r="O128" s="1">
        <v>0</v>
      </c>
      <c r="P128" s="1">
        <f>IFERROR(VLOOKUP(B128,'3150 - DHHS ADMINISTRATION'!C$9:I$69,7,FALSE),0)</f>
        <v>0</v>
      </c>
      <c r="Q128" s="1">
        <f t="shared" si="1"/>
        <v>0</v>
      </c>
    </row>
    <row r="129" spans="1:17">
      <c r="A129" s="1">
        <v>134</v>
      </c>
      <c r="B129" s="1" t="s">
        <v>141</v>
      </c>
      <c r="C129" s="1">
        <f>IFERROR(VLOOKUP(B129,'BUILDING DEPRECIATION'!C$9:I$200,7,FALSE),0)</f>
        <v>-44510</v>
      </c>
      <c r="D129" s="1">
        <v>0</v>
      </c>
      <c r="E129" s="1">
        <f>IFERROR(VLOOKUP(B129,'1130 - CONTROLLER'!C$9:I$582,7,FALSE),0)</f>
        <v>16936.580807723611</v>
      </c>
      <c r="F129" s="1">
        <f>IFERROR(VLOOKUP(B129,'1080 - TREASURER'!C$9:I$522,7,FALSE),0)</f>
        <v>2315.3729138377175</v>
      </c>
      <c r="G129" s="1">
        <f>IFERROR(VLOOKUP(B129,'1340 - ADM BUDGET AND PLANNING '!C$9:I$592,7,FALSE),0)</f>
        <v>94.666973141517701</v>
      </c>
      <c r="H129" s="1">
        <f>IFERROR(VLOOKUP(B129,'1342 - ADM INTERNAL AUDIT'!C$9:I$585,7,FALSE),0)</f>
        <v>-5491.4810178625376</v>
      </c>
      <c r="I129" s="1">
        <v>-3</v>
      </c>
      <c r="J129" s="1">
        <f>IFERROR(VLOOKUP(B129,'LEGISLATIVE AUDITOR'!C$9:I$92,7,FALSE),0)</f>
        <v>2479.9758929999998</v>
      </c>
      <c r="K129" s="1">
        <f>IFERROR(VLOOKUP(B129,'2892 - DCA ADMINISTRATION'!C$9:I$23,7,FALSE),0)</f>
        <v>0</v>
      </c>
      <c r="L129" s="1">
        <f>IFERROR(VLOOKUP(B129,'1052 - STATE ARCHIVES'!C$9:I$115,7,FALSE),0)</f>
        <v>11271.160441952805</v>
      </c>
      <c r="M129" s="1">
        <v>17098.4553818514</v>
      </c>
      <c r="N129" s="1">
        <f>IFERROR(VLOOKUP(B129,'2889 - LAW LIBRARY'!C$9:I$21,7,FALSE),0)</f>
        <v>0</v>
      </c>
      <c r="O129" s="1">
        <v>0</v>
      </c>
      <c r="P129" s="1">
        <f>IFERROR(VLOOKUP(B129,'3150 - DHHS ADMINISTRATION'!C$9:I$69,7,FALSE),0)</f>
        <v>0</v>
      </c>
      <c r="Q129" s="1">
        <f t="shared" si="1"/>
        <v>191.73139364450981</v>
      </c>
    </row>
    <row r="130" spans="1:17">
      <c r="A130" s="1">
        <v>135</v>
      </c>
      <c r="B130" s="1" t="s">
        <v>142</v>
      </c>
      <c r="C130" s="1">
        <f>IFERROR(VLOOKUP(B130,'BUILDING DEPRECIATION'!C$9:I$200,7,FALSE),0)</f>
        <v>-186389</v>
      </c>
      <c r="D130" s="1">
        <v>0</v>
      </c>
      <c r="E130" s="1">
        <f>IFERROR(VLOOKUP(B130,'1130 - CONTROLLER'!C$9:I$582,7,FALSE),0)</f>
        <v>27776.430313309633</v>
      </c>
      <c r="F130" s="1">
        <f>IFERROR(VLOOKUP(B130,'1080 - TREASURER'!C$9:I$522,7,FALSE),0)</f>
        <v>2926.7488585900942</v>
      </c>
      <c r="G130" s="1">
        <f>IFERROR(VLOOKUP(B130,'1340 - ADM BUDGET AND PLANNING '!C$9:I$592,7,FALSE),0)</f>
        <v>10020.933046923417</v>
      </c>
      <c r="H130" s="1">
        <f>IFERROR(VLOOKUP(B130,'1342 - ADM INTERNAL AUDIT'!C$9:I$585,7,FALSE),0)</f>
        <v>2108.2251031414689</v>
      </c>
      <c r="I130" s="1">
        <v>0</v>
      </c>
      <c r="J130" s="1">
        <f>IFERROR(VLOOKUP(B130,'LEGISLATIVE AUDITOR'!C$9:I$92,7,FALSE),0)</f>
        <v>0</v>
      </c>
      <c r="K130" s="1">
        <f>IFERROR(VLOOKUP(B130,'2892 - DCA ADMINISTRATION'!C$9:I$23,7,FALSE),0)</f>
        <v>0</v>
      </c>
      <c r="L130" s="1">
        <f>IFERROR(VLOOKUP(B130,'1052 - STATE ARCHIVES'!C$9:I$115,7,FALSE),0)</f>
        <v>0</v>
      </c>
      <c r="M130" s="1">
        <v>0</v>
      </c>
      <c r="N130" s="1">
        <f>IFERROR(VLOOKUP(B130,'2889 - LAW LIBRARY'!C$9:I$21,7,FALSE),0)</f>
        <v>0</v>
      </c>
      <c r="O130" s="1">
        <v>0</v>
      </c>
      <c r="P130" s="1">
        <f>IFERROR(VLOOKUP(B130,'3150 - DHHS ADMINISTRATION'!C$9:I$69,7,FALSE),0)</f>
        <v>0</v>
      </c>
      <c r="Q130" s="1">
        <f t="shared" si="1"/>
        <v>-143556.66267803538</v>
      </c>
    </row>
    <row r="131" spans="1:17">
      <c r="A131" s="1">
        <v>136</v>
      </c>
      <c r="B131" s="1" t="s">
        <v>143</v>
      </c>
      <c r="C131" s="1">
        <f>IFERROR(VLOOKUP(B131,'BUILDING DEPRECIATION'!C$9:I$200,7,FALSE),0)</f>
        <v>0</v>
      </c>
      <c r="D131" s="1">
        <v>0</v>
      </c>
      <c r="E131" s="1">
        <f>IFERROR(VLOOKUP(B131,'1130 - CONTROLLER'!C$9:I$582,7,FALSE),0)</f>
        <v>1256.2164001909625</v>
      </c>
      <c r="F131" s="1">
        <f>IFERROR(VLOOKUP(B131,'1080 - TREASURER'!C$9:I$522,7,FALSE),0)</f>
        <v>86.499563477602663</v>
      </c>
      <c r="G131" s="1">
        <f>IFERROR(VLOOKUP(B131,'1340 - ADM BUDGET AND PLANNING '!C$9:I$592,7,FALSE),0)</f>
        <v>1134.0086311697362</v>
      </c>
      <c r="H131" s="1">
        <f>IFERROR(VLOOKUP(B131,'1342 - ADM INTERNAL AUDIT'!C$9:I$585,7,FALSE),0)</f>
        <v>95.571424262085429</v>
      </c>
      <c r="I131" s="1">
        <v>0</v>
      </c>
      <c r="J131" s="1">
        <f>IFERROR(VLOOKUP(B131,'LEGISLATIVE AUDITOR'!C$9:I$92,7,FALSE),0)</f>
        <v>0</v>
      </c>
      <c r="K131" s="1">
        <f>IFERROR(VLOOKUP(B131,'2892 - DCA ADMINISTRATION'!C$9:I$23,7,FALSE),0)</f>
        <v>0</v>
      </c>
      <c r="L131" s="1">
        <f>IFERROR(VLOOKUP(B131,'1052 - STATE ARCHIVES'!C$9:I$115,7,FALSE),0)</f>
        <v>0</v>
      </c>
      <c r="M131" s="1">
        <v>0</v>
      </c>
      <c r="N131" s="1">
        <f>IFERROR(VLOOKUP(B131,'2889 - LAW LIBRARY'!C$9:I$21,7,FALSE),0)</f>
        <v>0</v>
      </c>
      <c r="O131" s="1">
        <v>0</v>
      </c>
      <c r="P131" s="1">
        <f>IFERROR(VLOOKUP(B131,'3150 - DHHS ADMINISTRATION'!C$9:I$69,7,FALSE),0)</f>
        <v>0</v>
      </c>
      <c r="Q131" s="1">
        <f t="shared" si="1"/>
        <v>2572.2960191003867</v>
      </c>
    </row>
    <row r="132" spans="1:17">
      <c r="A132" s="1">
        <v>137</v>
      </c>
      <c r="B132" s="1" t="s">
        <v>144</v>
      </c>
      <c r="C132" s="1">
        <f>IFERROR(VLOOKUP(B132,'BUILDING DEPRECIATION'!C$9:I$200,7,FALSE),0)</f>
        <v>0</v>
      </c>
      <c r="D132" s="1">
        <v>0</v>
      </c>
      <c r="E132" s="1">
        <f>IFERROR(VLOOKUP(B132,'1130 - CONTROLLER'!C$9:I$582,7,FALSE),0)</f>
        <v>1721.6425719127417</v>
      </c>
      <c r="F132" s="1">
        <f>IFERROR(VLOOKUP(B132,'1080 - TREASURER'!C$9:I$522,7,FALSE),0)</f>
        <v>203.84066504890603</v>
      </c>
      <c r="G132" s="1">
        <f>IFERROR(VLOOKUP(B132,'1340 - ADM BUDGET AND PLANNING '!C$9:I$592,7,FALSE),0)</f>
        <v>951.11894851586987</v>
      </c>
      <c r="H132" s="1">
        <f>IFERROR(VLOOKUP(B132,'1342 - ADM INTERNAL AUDIT'!C$9:I$585,7,FALSE),0)</f>
        <v>129.83093162021217</v>
      </c>
      <c r="I132" s="1">
        <v>0</v>
      </c>
      <c r="J132" s="1">
        <f>IFERROR(VLOOKUP(B132,'LEGISLATIVE AUDITOR'!C$9:I$92,7,FALSE),0)</f>
        <v>0</v>
      </c>
      <c r="K132" s="1">
        <f>IFERROR(VLOOKUP(B132,'2892 - DCA ADMINISTRATION'!C$9:I$23,7,FALSE),0)</f>
        <v>0</v>
      </c>
      <c r="L132" s="1">
        <f>IFERROR(VLOOKUP(B132,'1052 - STATE ARCHIVES'!C$9:I$115,7,FALSE),0)</f>
        <v>0</v>
      </c>
      <c r="M132" s="1">
        <v>0</v>
      </c>
      <c r="N132" s="1">
        <f>IFERROR(VLOOKUP(B132,'2889 - LAW LIBRARY'!C$9:I$21,7,FALSE),0)</f>
        <v>0</v>
      </c>
      <c r="O132" s="1">
        <v>0</v>
      </c>
      <c r="P132" s="1">
        <f>IFERROR(VLOOKUP(B132,'3150 - DHHS ADMINISTRATION'!C$9:I$69,7,FALSE),0)</f>
        <v>0</v>
      </c>
      <c r="Q132" s="1">
        <f t="shared" si="1"/>
        <v>3006.4331170977298</v>
      </c>
    </row>
    <row r="133" spans="1:17">
      <c r="A133" s="1">
        <v>138</v>
      </c>
      <c r="B133" s="1" t="s">
        <v>145</v>
      </c>
      <c r="C133" s="1">
        <f>IFERROR(VLOOKUP(B133,'BUILDING DEPRECIATION'!C$9:I$200,7,FALSE),0)</f>
        <v>0</v>
      </c>
      <c r="D133" s="1">
        <v>0</v>
      </c>
      <c r="E133" s="1">
        <f>IFERROR(VLOOKUP(B133,'1130 - CONTROLLER'!C$9:I$582,7,FALSE),0)</f>
        <v>3847.8254625681698</v>
      </c>
      <c r="F133" s="1">
        <f>IFERROR(VLOOKUP(B133,'1080 - TREASURER'!C$9:I$522,7,FALSE),0)</f>
        <v>523.86852935981267</v>
      </c>
      <c r="G133" s="1">
        <f>IFERROR(VLOOKUP(B133,'1340 - ADM BUDGET AND PLANNING '!C$9:I$592,7,FALSE),0)</f>
        <v>1803.5011922714225</v>
      </c>
      <c r="H133" s="1">
        <f>IFERROR(VLOOKUP(B133,'1342 - ADM INTERNAL AUDIT'!C$9:I$585,7,FALSE),0)</f>
        <v>273.57049507086145</v>
      </c>
      <c r="I133" s="1">
        <v>0</v>
      </c>
      <c r="J133" s="1">
        <f>IFERROR(VLOOKUP(B133,'LEGISLATIVE AUDITOR'!C$9:I$92,7,FALSE),0)</f>
        <v>0</v>
      </c>
      <c r="K133" s="1">
        <f>IFERROR(VLOOKUP(B133,'2892 - DCA ADMINISTRATION'!C$9:I$23,7,FALSE),0)</f>
        <v>0</v>
      </c>
      <c r="L133" s="1">
        <f>IFERROR(VLOOKUP(B133,'1052 - STATE ARCHIVES'!C$9:I$115,7,FALSE),0)</f>
        <v>0</v>
      </c>
      <c r="M133" s="1">
        <v>0</v>
      </c>
      <c r="N133" s="1">
        <f>IFERROR(VLOOKUP(B133,'2889 - LAW LIBRARY'!C$9:I$21,7,FALSE),0)</f>
        <v>0</v>
      </c>
      <c r="O133" s="1">
        <v>0</v>
      </c>
      <c r="P133" s="1">
        <f>IFERROR(VLOOKUP(B133,'3150 - DHHS ADMINISTRATION'!C$9:I$69,7,FALSE),0)</f>
        <v>0</v>
      </c>
      <c r="Q133" s="1">
        <f t="shared" si="1"/>
        <v>6448.7656792702664</v>
      </c>
    </row>
    <row r="134" spans="1:17">
      <c r="A134" s="1">
        <v>139</v>
      </c>
      <c r="B134" s="1" t="s">
        <v>146</v>
      </c>
      <c r="C134" s="1">
        <f>IFERROR(VLOOKUP(B134,'BUILDING DEPRECIATION'!C$9:I$200,7,FALSE),0)</f>
        <v>0</v>
      </c>
      <c r="D134" s="1">
        <v>0</v>
      </c>
      <c r="E134" s="1">
        <f>IFERROR(VLOOKUP(B134,'1130 - CONTROLLER'!C$9:I$582,7,FALSE),0)</f>
        <v>2419.2373806728465</v>
      </c>
      <c r="F134" s="1">
        <f>IFERROR(VLOOKUP(B134,'1080 - TREASURER'!C$9:I$522,7,FALSE),0)</f>
        <v>190.11100221466648</v>
      </c>
      <c r="G134" s="1">
        <f>IFERROR(VLOOKUP(B134,'1340 - ADM BUDGET AND PLANNING '!C$9:I$592,7,FALSE),0)</f>
        <v>2562.2404529321907</v>
      </c>
      <c r="H134" s="1">
        <f>IFERROR(VLOOKUP(B134,'1342 - ADM INTERNAL AUDIT'!C$9:I$585,7,FALSE),0)</f>
        <v>202.47684606294848</v>
      </c>
      <c r="I134" s="1">
        <v>0</v>
      </c>
      <c r="J134" s="1">
        <f>IFERROR(VLOOKUP(B134,'LEGISLATIVE AUDITOR'!C$9:I$92,7,FALSE),0)</f>
        <v>1061.927214</v>
      </c>
      <c r="K134" s="1">
        <f>IFERROR(VLOOKUP(B134,'2892 - DCA ADMINISTRATION'!C$9:I$23,7,FALSE),0)</f>
        <v>0</v>
      </c>
      <c r="L134" s="1">
        <f>IFERROR(VLOOKUP(B134,'1052 - STATE ARCHIVES'!C$9:I$115,7,FALSE),0)</f>
        <v>1067.2771532908314</v>
      </c>
      <c r="M134" s="1">
        <v>1333.92205106642</v>
      </c>
      <c r="N134" s="1">
        <f>IFERROR(VLOOKUP(B134,'2889 - LAW LIBRARY'!C$9:I$21,7,FALSE),0)</f>
        <v>0</v>
      </c>
      <c r="O134" s="1">
        <v>0</v>
      </c>
      <c r="P134" s="1">
        <f>IFERROR(VLOOKUP(B134,'3150 - DHHS ADMINISTRATION'!C$9:I$69,7,FALSE),0)</f>
        <v>0</v>
      </c>
      <c r="Q134" s="1">
        <f t="shared" si="1"/>
        <v>8837.1921002399031</v>
      </c>
    </row>
    <row r="135" spans="1:17">
      <c r="A135" s="1">
        <v>140</v>
      </c>
      <c r="B135" s="1" t="s">
        <v>147</v>
      </c>
      <c r="C135" s="1">
        <f>IFERROR(VLOOKUP(B135,'BUILDING DEPRECIATION'!C$9:I$200,7,FALSE),0)</f>
        <v>0</v>
      </c>
      <c r="D135" s="1">
        <v>0</v>
      </c>
      <c r="E135" s="1">
        <f>IFERROR(VLOOKUP(B135,'1130 - CONTROLLER'!C$9:I$582,7,FALSE),0)</f>
        <v>3.1655223620119806</v>
      </c>
      <c r="F135" s="1">
        <f>IFERROR(VLOOKUP(B135,'1080 - TREASURER'!C$9:I$522,7,FALSE),0)</f>
        <v>-3.7921398706952285</v>
      </c>
      <c r="G135" s="1">
        <f>IFERROR(VLOOKUP(B135,'1340 - ADM BUDGET AND PLANNING '!C$9:I$592,7,FALSE),0)</f>
        <v>420.71564815826605</v>
      </c>
      <c r="H135" s="1">
        <f>IFERROR(VLOOKUP(B135,'1342 - ADM INTERNAL AUDIT'!C$9:I$585,7,FALSE),0)</f>
        <v>-7.8111842557685884E-2</v>
      </c>
      <c r="I135" s="1">
        <v>0</v>
      </c>
      <c r="J135" s="1">
        <f>IFERROR(VLOOKUP(B135,'LEGISLATIVE AUDITOR'!C$9:I$92,7,FALSE),0)</f>
        <v>0</v>
      </c>
      <c r="K135" s="1">
        <f>IFERROR(VLOOKUP(B135,'2892 - DCA ADMINISTRATION'!C$9:I$23,7,FALSE),0)</f>
        <v>0</v>
      </c>
      <c r="L135" s="1">
        <f>IFERROR(VLOOKUP(B135,'1052 - STATE ARCHIVES'!C$9:I$115,7,FALSE),0)</f>
        <v>0</v>
      </c>
      <c r="M135" s="1">
        <v>0</v>
      </c>
      <c r="N135" s="1">
        <f>IFERROR(VLOOKUP(B135,'2889 - LAW LIBRARY'!C$9:I$21,7,FALSE),0)</f>
        <v>0</v>
      </c>
      <c r="O135" s="1">
        <v>0</v>
      </c>
      <c r="P135" s="1">
        <f>IFERROR(VLOOKUP(B135,'3150 - DHHS ADMINISTRATION'!C$9:I$69,7,FALSE),0)</f>
        <v>0</v>
      </c>
      <c r="Q135" s="1">
        <f t="shared" si="1"/>
        <v>420.01091880702512</v>
      </c>
    </row>
    <row r="136" spans="1:17">
      <c r="A136" s="1">
        <v>141</v>
      </c>
      <c r="B136" s="1" t="s">
        <v>148</v>
      </c>
      <c r="C136" s="1">
        <f>IFERROR(VLOOKUP(B136,'BUILDING DEPRECIATION'!C$9:I$200,7,FALSE),0)</f>
        <v>2009</v>
      </c>
      <c r="D136" s="1">
        <v>0</v>
      </c>
      <c r="E136" s="1">
        <f>IFERROR(VLOOKUP(B136,'1130 - CONTROLLER'!C$9:I$582,7,FALSE),0)</f>
        <v>1843.439614062562</v>
      </c>
      <c r="F136" s="1">
        <f>IFERROR(VLOOKUP(B136,'1080 - TREASURER'!C$9:I$522,7,FALSE),0)</f>
        <v>221.29049014883279</v>
      </c>
      <c r="G136" s="1">
        <f>IFERROR(VLOOKUP(B136,'1340 - ADM BUDGET AND PLANNING '!C$9:I$592,7,FALSE),0)</f>
        <v>3122.0858706570848</v>
      </c>
      <c r="H136" s="1">
        <f>IFERROR(VLOOKUP(B136,'1342 - ADM INTERNAL AUDIT'!C$9:I$585,7,FALSE),0)</f>
        <v>139.12700762799551</v>
      </c>
      <c r="I136" s="1">
        <v>0</v>
      </c>
      <c r="J136" s="1">
        <f>IFERROR(VLOOKUP(B136,'LEGISLATIVE AUDITOR'!C$9:I$92,7,FALSE),0)</f>
        <v>0</v>
      </c>
      <c r="K136" s="1">
        <f>IFERROR(VLOOKUP(B136,'2892 - DCA ADMINISTRATION'!C$9:I$23,7,FALSE),0)</f>
        <v>0</v>
      </c>
      <c r="L136" s="1">
        <f>IFERROR(VLOOKUP(B136,'1052 - STATE ARCHIVES'!C$9:I$115,7,FALSE),0)</f>
        <v>294.87234067289472</v>
      </c>
      <c r="M136" s="1">
        <v>727.59384603623005</v>
      </c>
      <c r="N136" s="1">
        <f>IFERROR(VLOOKUP(B136,'2889 - LAW LIBRARY'!C$9:I$21,7,FALSE),0)</f>
        <v>0</v>
      </c>
      <c r="O136" s="1">
        <v>3806.2440510534502</v>
      </c>
      <c r="P136" s="1">
        <f>IFERROR(VLOOKUP(B136,'3150 - DHHS ADMINISTRATION'!C$9:I$69,7,FALSE),0)</f>
        <v>0</v>
      </c>
      <c r="Q136" s="1">
        <f t="shared" si="1"/>
        <v>12163.65322025905</v>
      </c>
    </row>
    <row r="137" spans="1:17">
      <c r="A137" s="1">
        <v>142</v>
      </c>
      <c r="B137" s="1" t="s">
        <v>149</v>
      </c>
      <c r="C137" s="1">
        <f>IFERROR(VLOOKUP(B137,'BUILDING DEPRECIATION'!C$9:I$200,7,FALSE),0)</f>
        <v>-466</v>
      </c>
      <c r="D137" s="1">
        <v>0</v>
      </c>
      <c r="E137" s="1">
        <f>IFERROR(VLOOKUP(B137,'1130 - CONTROLLER'!C$9:I$582,7,FALSE),0)</f>
        <v>-53.750649083888376</v>
      </c>
      <c r="F137" s="1">
        <f>IFERROR(VLOOKUP(B137,'1080 - TREASURER'!C$9:I$522,7,FALSE),0)</f>
        <v>-4.4241631824777663</v>
      </c>
      <c r="G137" s="1">
        <f>IFERROR(VLOOKUP(B137,'1340 - ADM BUDGET AND PLANNING '!C$9:I$592,7,FALSE),0)</f>
        <v>121.76666779530865</v>
      </c>
      <c r="H137" s="1">
        <f>IFERROR(VLOOKUP(B137,'1342 - ADM INTERNAL AUDIT'!C$9:I$585,7,FALSE),0)</f>
        <v>-4.7231109546748407</v>
      </c>
      <c r="I137" s="1">
        <v>0</v>
      </c>
      <c r="J137" s="1">
        <f>IFERROR(VLOOKUP(B137,'LEGISLATIVE AUDITOR'!C$9:I$92,7,FALSE),0)</f>
        <v>0</v>
      </c>
      <c r="K137" s="1">
        <f>IFERROR(VLOOKUP(B137,'2892 - DCA ADMINISTRATION'!C$9:I$23,7,FALSE),0)</f>
        <v>0</v>
      </c>
      <c r="L137" s="1">
        <f>IFERROR(VLOOKUP(B137,'1052 - STATE ARCHIVES'!C$9:I$115,7,FALSE),0)</f>
        <v>540.59929123364043</v>
      </c>
      <c r="M137" s="1">
        <v>1333.92205106642</v>
      </c>
      <c r="N137" s="1">
        <f>IFERROR(VLOOKUP(B137,'2889 - LAW LIBRARY'!C$9:I$21,7,FALSE),0)</f>
        <v>0</v>
      </c>
      <c r="O137" s="1">
        <v>0</v>
      </c>
      <c r="P137" s="1">
        <f>IFERROR(VLOOKUP(B137,'3150 - DHHS ADMINISTRATION'!C$9:I$69,7,FALSE),0)</f>
        <v>0</v>
      </c>
      <c r="Q137" s="1">
        <f t="shared" si="1"/>
        <v>1467.3900868743281</v>
      </c>
    </row>
    <row r="138" spans="1:17">
      <c r="A138" s="1">
        <v>143</v>
      </c>
      <c r="B138" s="1" t="s">
        <v>150</v>
      </c>
      <c r="C138" s="1">
        <f>IFERROR(VLOOKUP(B138,'BUILDING DEPRECIATION'!C$9:I$200,7,FALSE),0)</f>
        <v>0</v>
      </c>
      <c r="D138" s="1">
        <v>0</v>
      </c>
      <c r="E138" s="1">
        <f>IFERROR(VLOOKUP(B138,'1130 - CONTROLLER'!C$9:I$582,7,FALSE),0)</f>
        <v>0</v>
      </c>
      <c r="F138" s="1">
        <f>IFERROR(VLOOKUP(B138,'1080 - TREASURER'!C$9:I$522,7,FALSE),0)</f>
        <v>0</v>
      </c>
      <c r="G138" s="1">
        <f>IFERROR(VLOOKUP(B138,'1340 - ADM BUDGET AND PLANNING '!C$9:I$592,7,FALSE),0)</f>
        <v>0</v>
      </c>
      <c r="H138" s="1">
        <f>IFERROR(VLOOKUP(B138,'1342 - ADM INTERNAL AUDIT'!C$9:I$585,7,FALSE),0)</f>
        <v>0</v>
      </c>
      <c r="I138" s="1">
        <v>0</v>
      </c>
      <c r="J138" s="1">
        <f>IFERROR(VLOOKUP(B138,'LEGISLATIVE AUDITOR'!C$9:I$92,7,FALSE),0)</f>
        <v>0</v>
      </c>
      <c r="K138" s="1">
        <f>IFERROR(VLOOKUP(B138,'2892 - DCA ADMINISTRATION'!C$9:I$23,7,FALSE),0)</f>
        <v>0</v>
      </c>
      <c r="L138" s="1">
        <f>IFERROR(VLOOKUP(B138,'1052 - STATE ARCHIVES'!C$9:I$115,7,FALSE),0)</f>
        <v>0</v>
      </c>
      <c r="M138" s="1">
        <v>0</v>
      </c>
      <c r="N138" s="1">
        <f>IFERROR(VLOOKUP(B138,'2889 - LAW LIBRARY'!C$9:I$21,7,FALSE),0)</f>
        <v>0</v>
      </c>
      <c r="O138" s="1">
        <v>0</v>
      </c>
      <c r="P138" s="1">
        <f>IFERROR(VLOOKUP(B138,'3150 - DHHS ADMINISTRATION'!C$9:I$69,7,FALSE),0)</f>
        <v>0</v>
      </c>
      <c r="Q138" s="1">
        <f t="shared" ref="Q138:Q201" si="2">SUM(C138:P138)</f>
        <v>0</v>
      </c>
    </row>
    <row r="139" spans="1:17">
      <c r="A139" s="1">
        <v>144</v>
      </c>
      <c r="B139" s="1" t="s">
        <v>151</v>
      </c>
      <c r="C139" s="1">
        <f>IFERROR(VLOOKUP(B139,'BUILDING DEPRECIATION'!C$9:I$200,7,FALSE),0)</f>
        <v>0</v>
      </c>
      <c r="D139" s="1">
        <v>0</v>
      </c>
      <c r="E139" s="1">
        <f>IFERROR(VLOOKUP(B139,'1130 - CONTROLLER'!C$9:I$582,7,FALSE),0)</f>
        <v>3632.1894974574202</v>
      </c>
      <c r="F139" s="1">
        <f>IFERROR(VLOOKUP(B139,'1080 - TREASURER'!C$9:I$522,7,FALSE),0)</f>
        <v>509.56008666155907</v>
      </c>
      <c r="G139" s="1">
        <f>IFERROR(VLOOKUP(B139,'1340 - ADM BUDGET AND PLANNING '!C$9:I$592,7,FALSE),0)</f>
        <v>20792.472116485289</v>
      </c>
      <c r="H139" s="1">
        <f>IFERROR(VLOOKUP(B139,'1342 - ADM INTERNAL AUDIT'!C$9:I$585,7,FALSE),0)</f>
        <v>262.25404790523305</v>
      </c>
      <c r="I139" s="1">
        <v>0</v>
      </c>
      <c r="J139" s="1">
        <f>IFERROR(VLOOKUP(B139,'LEGISLATIVE AUDITOR'!C$9:I$92,7,FALSE),0)</f>
        <v>0</v>
      </c>
      <c r="K139" s="1">
        <f>IFERROR(VLOOKUP(B139,'2892 - DCA ADMINISTRATION'!C$9:I$23,7,FALSE),0)</f>
        <v>0</v>
      </c>
      <c r="L139" s="1">
        <f>IFERROR(VLOOKUP(B139,'1052 - STATE ARCHIVES'!C$9:I$115,7,FALSE),0)</f>
        <v>-2362.8897956014025</v>
      </c>
      <c r="M139" s="1">
        <v>0</v>
      </c>
      <c r="N139" s="1">
        <f>IFERROR(VLOOKUP(B139,'2889 - LAW LIBRARY'!C$9:I$21,7,FALSE),0)</f>
        <v>0</v>
      </c>
      <c r="O139" s="1">
        <v>0</v>
      </c>
      <c r="P139" s="1">
        <f>IFERROR(VLOOKUP(B139,'3150 - DHHS ADMINISTRATION'!C$9:I$69,7,FALSE),0)</f>
        <v>0</v>
      </c>
      <c r="Q139" s="1">
        <f t="shared" si="2"/>
        <v>22833.585952908099</v>
      </c>
    </row>
    <row r="140" spans="1:17">
      <c r="A140" s="1">
        <v>145</v>
      </c>
      <c r="B140" s="1" t="s">
        <v>152</v>
      </c>
      <c r="C140" s="1">
        <f>IFERROR(VLOOKUP(B140,'BUILDING DEPRECIATION'!C$9:I$200,7,FALSE),0)</f>
        <v>0</v>
      </c>
      <c r="D140" s="1">
        <v>0</v>
      </c>
      <c r="E140" s="1">
        <f>IFERROR(VLOOKUP(B140,'1130 - CONTROLLER'!C$9:I$582,7,FALSE),0)</f>
        <v>-890.36436956693922</v>
      </c>
      <c r="F140" s="1">
        <f>IFERROR(VLOOKUP(B140,'1080 - TREASURER'!C$9:I$522,7,FALSE),0)</f>
        <v>-93.484521959955202</v>
      </c>
      <c r="G140" s="1">
        <f>IFERROR(VLOOKUP(B140,'1340 - ADM BUDGET AND PLANNING '!C$9:I$592,7,FALSE),0)</f>
        <v>1700.1711060303153</v>
      </c>
      <c r="H140" s="1">
        <f>IFERROR(VLOOKUP(B140,'1342 - ADM INTERNAL AUDIT'!C$9:I$585,7,FALSE),0)</f>
        <v>-78.462015089705147</v>
      </c>
      <c r="I140" s="1">
        <v>0</v>
      </c>
      <c r="J140" s="1">
        <f>IFERROR(VLOOKUP(B140,'LEGISLATIVE AUDITOR'!C$9:I$92,7,FALSE),0)</f>
        <v>0</v>
      </c>
      <c r="K140" s="1">
        <f>IFERROR(VLOOKUP(B140,'2892 - DCA ADMINISTRATION'!C$9:I$23,7,FALSE),0)</f>
        <v>0</v>
      </c>
      <c r="L140" s="1">
        <f>IFERROR(VLOOKUP(B140,'1052 - STATE ARCHIVES'!C$9:I$115,7,FALSE),0)</f>
        <v>0</v>
      </c>
      <c r="M140" s="1">
        <v>0</v>
      </c>
      <c r="N140" s="1">
        <f>IFERROR(VLOOKUP(B140,'2889 - LAW LIBRARY'!C$9:I$21,7,FALSE),0)</f>
        <v>0</v>
      </c>
      <c r="O140" s="1">
        <v>0</v>
      </c>
      <c r="P140" s="1">
        <f>IFERROR(VLOOKUP(B140,'3150 - DHHS ADMINISTRATION'!C$9:I$69,7,FALSE),0)</f>
        <v>0</v>
      </c>
      <c r="Q140" s="1">
        <f t="shared" si="2"/>
        <v>637.86019941371569</v>
      </c>
    </row>
    <row r="141" spans="1:17">
      <c r="A141" s="1">
        <v>146</v>
      </c>
      <c r="B141" s="1" t="s">
        <v>153</v>
      </c>
      <c r="C141" s="1">
        <f>IFERROR(VLOOKUP(B141,'BUILDING DEPRECIATION'!C$9:I$200,7,FALSE),0)</f>
        <v>0</v>
      </c>
      <c r="D141" s="1">
        <v>0</v>
      </c>
      <c r="E141" s="1">
        <f>IFERROR(VLOOKUP(B141,'1130 - CONTROLLER'!C$9:I$582,7,FALSE),0)</f>
        <v>20.366566794066749</v>
      </c>
      <c r="F141" s="1">
        <f>IFERROR(VLOOKUP(B141,'1080 - TREASURER'!C$9:I$522,7,FALSE),0)</f>
        <v>2.7301614845793263</v>
      </c>
      <c r="G141" s="1">
        <f>IFERROR(VLOOKUP(B141,'1340 - ADM BUDGET AND PLANNING '!C$9:I$592,7,FALSE),0)</f>
        <v>348.10993283175117</v>
      </c>
      <c r="H141" s="1">
        <f>IFERROR(VLOOKUP(B141,'1342 - ADM INTERNAL AUDIT'!C$9:I$585,7,FALSE),0)</f>
        <v>1.6285210594776183</v>
      </c>
      <c r="I141" s="1">
        <v>0</v>
      </c>
      <c r="J141" s="1">
        <f>IFERROR(VLOOKUP(B141,'LEGISLATIVE AUDITOR'!C$9:I$92,7,FALSE),0)</f>
        <v>0</v>
      </c>
      <c r="K141" s="1">
        <f>IFERROR(VLOOKUP(B141,'2892 - DCA ADMINISTRATION'!C$9:I$23,7,FALSE),0)</f>
        <v>0</v>
      </c>
      <c r="L141" s="1">
        <f>IFERROR(VLOOKUP(B141,'1052 - STATE ARCHIVES'!C$9:I$115,7,FALSE),0)</f>
        <v>0</v>
      </c>
      <c r="M141" s="1">
        <v>0</v>
      </c>
      <c r="N141" s="1">
        <f>IFERROR(VLOOKUP(B141,'2889 - LAW LIBRARY'!C$9:I$21,7,FALSE),0)</f>
        <v>0</v>
      </c>
      <c r="O141" s="1">
        <v>0</v>
      </c>
      <c r="P141" s="1">
        <f>IFERROR(VLOOKUP(B141,'3150 - DHHS ADMINISTRATION'!C$9:I$69,7,FALSE),0)</f>
        <v>0</v>
      </c>
      <c r="Q141" s="1">
        <f t="shared" si="2"/>
        <v>372.83518216987488</v>
      </c>
    </row>
    <row r="142" spans="1:17">
      <c r="A142" s="1">
        <v>147</v>
      </c>
      <c r="B142" s="1" t="s">
        <v>154</v>
      </c>
      <c r="C142" s="1">
        <f>IFERROR(VLOOKUP(B142,'BUILDING DEPRECIATION'!C$9:I$200,7,FALSE),0)</f>
        <v>0</v>
      </c>
      <c r="D142" s="1">
        <v>0</v>
      </c>
      <c r="E142" s="1">
        <f>IFERROR(VLOOKUP(B142,'1130 - CONTROLLER'!C$9:I$582,7,FALSE),0)</f>
        <v>82.836529619874852</v>
      </c>
      <c r="F142" s="1">
        <f>IFERROR(VLOOKUP(B142,'1080 - TREASURER'!C$9:I$522,7,FALSE),0)</f>
        <v>8.3532743154364351</v>
      </c>
      <c r="G142" s="1">
        <f>IFERROR(VLOOKUP(B142,'1340 - ADM BUDGET AND PLANNING '!C$9:I$592,7,FALSE),0)</f>
        <v>1694.6890772345423</v>
      </c>
      <c r="H142" s="1">
        <f>IFERROR(VLOOKUP(B142,'1342 - ADM INTERNAL AUDIT'!C$9:I$585,7,FALSE),0)</f>
        <v>6.378862368133591</v>
      </c>
      <c r="I142" s="1">
        <v>0</v>
      </c>
      <c r="J142" s="1">
        <f>IFERROR(VLOOKUP(B142,'LEGISLATIVE AUDITOR'!C$9:I$92,7,FALSE),0)</f>
        <v>0</v>
      </c>
      <c r="K142" s="1">
        <f>IFERROR(VLOOKUP(B142,'2892 - DCA ADMINISTRATION'!C$9:I$23,7,FALSE),0)</f>
        <v>0</v>
      </c>
      <c r="L142" s="1">
        <f>IFERROR(VLOOKUP(B142,'1052 - STATE ARCHIVES'!C$9:I$115,7,FALSE),0)</f>
        <v>0</v>
      </c>
      <c r="M142" s="1">
        <v>0</v>
      </c>
      <c r="N142" s="1">
        <f>IFERROR(VLOOKUP(B142,'2889 - LAW LIBRARY'!C$9:I$21,7,FALSE),0)</f>
        <v>0</v>
      </c>
      <c r="O142" s="1">
        <v>0</v>
      </c>
      <c r="P142" s="1">
        <f>IFERROR(VLOOKUP(B142,'3150 - DHHS ADMINISTRATION'!C$9:I$69,7,FALSE),0)</f>
        <v>0</v>
      </c>
      <c r="Q142" s="1">
        <f t="shared" si="2"/>
        <v>1792.2577435379874</v>
      </c>
    </row>
    <row r="143" spans="1:17">
      <c r="A143" s="1">
        <v>148</v>
      </c>
      <c r="B143" s="1" t="s">
        <v>155</v>
      </c>
      <c r="C143" s="1">
        <f>IFERROR(VLOOKUP(B143,'BUILDING DEPRECIATION'!C$9:I$200,7,FALSE),0)</f>
        <v>0</v>
      </c>
      <c r="D143" s="1">
        <v>0</v>
      </c>
      <c r="E143" s="1">
        <f>IFERROR(VLOOKUP(B143,'1130 - CONTROLLER'!C$9:I$582,7,FALSE),0)</f>
        <v>1341.7927106002735</v>
      </c>
      <c r="F143" s="1">
        <f>IFERROR(VLOOKUP(B143,'1080 - TREASURER'!C$9:I$522,7,FALSE),0)</f>
        <v>194.24109192582733</v>
      </c>
      <c r="G143" s="1">
        <f>IFERROR(VLOOKUP(B143,'1340 - ADM BUDGET AND PLANNING '!C$9:I$592,7,FALSE),0)</f>
        <v>2035.3192917484662</v>
      </c>
      <c r="H143" s="1">
        <f>IFERROR(VLOOKUP(B143,'1342 - ADM INTERNAL AUDIT'!C$9:I$585,7,FALSE),0)</f>
        <v>105.22869299288988</v>
      </c>
      <c r="I143" s="1">
        <v>0</v>
      </c>
      <c r="J143" s="1">
        <f>IFERROR(VLOOKUP(B143,'LEGISLATIVE AUDITOR'!C$9:I$92,7,FALSE),0)</f>
        <v>3322.4160000000002</v>
      </c>
      <c r="K143" s="1">
        <f>IFERROR(VLOOKUP(B143,'2892 - DCA ADMINISTRATION'!C$9:I$23,7,FALSE),0)</f>
        <v>0</v>
      </c>
      <c r="L143" s="1">
        <f>IFERROR(VLOOKUP(B143,'1052 - STATE ARCHIVES'!C$9:I$115,7,FALSE),0)</f>
        <v>0</v>
      </c>
      <c r="M143" s="1">
        <v>0</v>
      </c>
      <c r="N143" s="1">
        <f>IFERROR(VLOOKUP(B143,'2889 - LAW LIBRARY'!C$9:I$21,7,FALSE),0)</f>
        <v>0</v>
      </c>
      <c r="O143" s="1">
        <v>0</v>
      </c>
      <c r="P143" s="1">
        <f>IFERROR(VLOOKUP(B143,'3150 - DHHS ADMINISTRATION'!C$9:I$69,7,FALSE),0)</f>
        <v>0</v>
      </c>
      <c r="Q143" s="1">
        <f t="shared" si="2"/>
        <v>6998.9977872674572</v>
      </c>
    </row>
    <row r="144" spans="1:17">
      <c r="A144" s="1">
        <v>149</v>
      </c>
      <c r="B144" s="1" t="s">
        <v>156</v>
      </c>
      <c r="C144" s="1">
        <f>IFERROR(VLOOKUP(B144,'BUILDING DEPRECIATION'!C$9:I$200,7,FALSE),0)</f>
        <v>0</v>
      </c>
      <c r="D144" s="1">
        <v>0</v>
      </c>
      <c r="E144" s="1">
        <f>IFERROR(VLOOKUP(B144,'1130 - CONTROLLER'!C$9:I$582,7,FALSE),0)</f>
        <v>-72.449923753023171</v>
      </c>
      <c r="F144" s="1">
        <f>IFERROR(VLOOKUP(B144,'1080 - TREASURER'!C$9:I$522,7,FALSE),0)</f>
        <v>-11.349304717543097</v>
      </c>
      <c r="G144" s="1">
        <f>IFERROR(VLOOKUP(B144,'1340 - ADM BUDGET AND PLANNING '!C$9:I$592,7,FALSE),0)</f>
        <v>494.14838315224563</v>
      </c>
      <c r="H144" s="1">
        <f>IFERROR(VLOOKUP(B144,'1342 - ADM INTERNAL AUDIT'!C$9:I$585,7,FALSE),0)</f>
        <v>-6.872507248221746</v>
      </c>
      <c r="I144" s="1">
        <v>0</v>
      </c>
      <c r="J144" s="1">
        <f>IFERROR(VLOOKUP(B144,'LEGISLATIVE AUDITOR'!C$9:I$92,7,FALSE),0)</f>
        <v>0</v>
      </c>
      <c r="K144" s="1">
        <f>IFERROR(VLOOKUP(B144,'2892 - DCA ADMINISTRATION'!C$9:I$23,7,FALSE),0)</f>
        <v>0</v>
      </c>
      <c r="L144" s="1">
        <f>IFERROR(VLOOKUP(B144,'1052 - STATE ARCHIVES'!C$9:I$115,7,FALSE),0)</f>
        <v>0</v>
      </c>
      <c r="M144" s="1">
        <v>0</v>
      </c>
      <c r="N144" s="1">
        <f>IFERROR(VLOOKUP(B144,'2889 - LAW LIBRARY'!C$9:I$21,7,FALSE),0)</f>
        <v>0</v>
      </c>
      <c r="O144" s="1">
        <v>0</v>
      </c>
      <c r="P144" s="1">
        <f>IFERROR(VLOOKUP(B144,'3150 - DHHS ADMINISTRATION'!C$9:I$69,7,FALSE),0)</f>
        <v>0</v>
      </c>
      <c r="Q144" s="1">
        <f t="shared" si="2"/>
        <v>403.47664743345763</v>
      </c>
    </row>
    <row r="145" spans="1:17">
      <c r="A145" s="1">
        <v>150</v>
      </c>
      <c r="B145" s="1" t="s">
        <v>157</v>
      </c>
      <c r="C145" s="1">
        <f>IFERROR(VLOOKUP(B145,'BUILDING DEPRECIATION'!C$9:I$200,7,FALSE),0)</f>
        <v>0</v>
      </c>
      <c r="D145" s="1">
        <v>0</v>
      </c>
      <c r="E145" s="1">
        <f>IFERROR(VLOOKUP(B145,'1130 - CONTROLLER'!C$9:I$582,7,FALSE),0)</f>
        <v>225.60934346769162</v>
      </c>
      <c r="F145" s="1">
        <f>IFERROR(VLOOKUP(B145,'1080 - TREASURER'!C$9:I$522,7,FALSE),0)</f>
        <v>0</v>
      </c>
      <c r="G145" s="1">
        <f>IFERROR(VLOOKUP(B145,'1340 - ADM BUDGET AND PLANNING '!C$9:I$592,7,FALSE),0)</f>
        <v>300.21824866782481</v>
      </c>
      <c r="H145" s="1">
        <f>IFERROR(VLOOKUP(B145,'1342 - ADM INTERNAL AUDIT'!C$9:I$585,7,FALSE),0)</f>
        <v>16.749305177417401</v>
      </c>
      <c r="I145" s="1">
        <v>0</v>
      </c>
      <c r="J145" s="1">
        <f>IFERROR(VLOOKUP(B145,'LEGISLATIVE AUDITOR'!C$9:I$92,7,FALSE),0)</f>
        <v>0</v>
      </c>
      <c r="K145" s="1">
        <f>IFERROR(VLOOKUP(B145,'2892 - DCA ADMINISTRATION'!C$9:I$23,7,FALSE),0)</f>
        <v>0</v>
      </c>
      <c r="L145" s="1">
        <f>IFERROR(VLOOKUP(B145,'1052 - STATE ARCHIVES'!C$9:I$115,7,FALSE),0)</f>
        <v>0</v>
      </c>
      <c r="M145" s="1">
        <v>0</v>
      </c>
      <c r="N145" s="1">
        <f>IFERROR(VLOOKUP(B145,'2889 - LAW LIBRARY'!C$9:I$21,7,FALSE),0)</f>
        <v>0</v>
      </c>
      <c r="O145" s="1">
        <v>0</v>
      </c>
      <c r="P145" s="1">
        <f>IFERROR(VLOOKUP(B145,'3150 - DHHS ADMINISTRATION'!C$9:I$69,7,FALSE),0)</f>
        <v>0</v>
      </c>
      <c r="Q145" s="1">
        <f t="shared" si="2"/>
        <v>542.57689731293385</v>
      </c>
    </row>
    <row r="146" spans="1:17">
      <c r="A146" s="1">
        <v>151</v>
      </c>
      <c r="B146" s="1" t="s">
        <v>158</v>
      </c>
      <c r="C146" s="1">
        <f>IFERROR(VLOOKUP(B146,'BUILDING DEPRECIATION'!C$9:I$200,7,FALSE),0)</f>
        <v>0</v>
      </c>
      <c r="D146" s="1">
        <v>0</v>
      </c>
      <c r="E146" s="1">
        <f>IFERROR(VLOOKUP(B146,'1130 - CONTROLLER'!C$9:I$582,7,FALSE),0)</f>
        <v>1126.308235755487</v>
      </c>
      <c r="F146" s="1">
        <f>IFERROR(VLOOKUP(B146,'1080 - TREASURER'!C$9:I$522,7,FALSE),0)</f>
        <v>161.37727650268585</v>
      </c>
      <c r="G146" s="1">
        <f>IFERROR(VLOOKUP(B146,'1340 - ADM BUDGET AND PLANNING '!C$9:I$592,7,FALSE),0)</f>
        <v>901.37051120734054</v>
      </c>
      <c r="H146" s="1">
        <f>IFERROR(VLOOKUP(B146,'1342 - ADM INTERNAL AUDIT'!C$9:I$585,7,FALSE),0)</f>
        <v>86.95019064424767</v>
      </c>
      <c r="I146" s="1">
        <v>0</v>
      </c>
      <c r="J146" s="1">
        <f>IFERROR(VLOOKUP(B146,'LEGISLATIVE AUDITOR'!C$9:I$92,7,FALSE),0)</f>
        <v>0</v>
      </c>
      <c r="K146" s="1">
        <f>IFERROR(VLOOKUP(B146,'2892 - DCA ADMINISTRATION'!C$9:I$23,7,FALSE),0)</f>
        <v>0</v>
      </c>
      <c r="L146" s="1">
        <f>IFERROR(VLOOKUP(B146,'1052 - STATE ARCHIVES'!C$9:I$115,7,FALSE),0)</f>
        <v>44.81134490128818</v>
      </c>
      <c r="M146" s="1">
        <v>1879.61743559359</v>
      </c>
      <c r="N146" s="1">
        <f>IFERROR(VLOOKUP(B146,'2889 - LAW LIBRARY'!C$9:I$21,7,FALSE),0)</f>
        <v>0</v>
      </c>
      <c r="O146" s="1">
        <v>0</v>
      </c>
      <c r="P146" s="1">
        <f>IFERROR(VLOOKUP(B146,'3150 - DHHS ADMINISTRATION'!C$9:I$69,7,FALSE),0)</f>
        <v>0</v>
      </c>
      <c r="Q146" s="1">
        <f t="shared" si="2"/>
        <v>4200.4349946046386</v>
      </c>
    </row>
    <row r="147" spans="1:17">
      <c r="A147" s="1">
        <v>152</v>
      </c>
      <c r="B147" s="1" t="s">
        <v>159</v>
      </c>
      <c r="C147" s="1">
        <f>IFERROR(VLOOKUP(B147,'BUILDING DEPRECIATION'!C$9:I$200,7,FALSE),0)</f>
        <v>0</v>
      </c>
      <c r="D147" s="1">
        <v>0</v>
      </c>
      <c r="E147" s="1">
        <f>IFERROR(VLOOKUP(B147,'1130 - CONTROLLER'!C$9:I$582,7,FALSE),0)</f>
        <v>354.17568597677791</v>
      </c>
      <c r="F147" s="1">
        <f>IFERROR(VLOOKUP(B147,'1080 - TREASURER'!C$9:I$522,7,FALSE),0)</f>
        <v>32.999389895854399</v>
      </c>
      <c r="G147" s="1">
        <f>IFERROR(VLOOKUP(B147,'1340 - ADM BUDGET AND PLANNING '!C$9:I$592,7,FALSE),0)</f>
        <v>1700.1485849511084</v>
      </c>
      <c r="H147" s="1">
        <f>IFERROR(VLOOKUP(B147,'1342 - ADM INTERNAL AUDIT'!C$9:I$585,7,FALSE),0)</f>
        <v>25.102623981505435</v>
      </c>
      <c r="I147" s="1">
        <v>0</v>
      </c>
      <c r="J147" s="1">
        <f>IFERROR(VLOOKUP(B147,'LEGISLATIVE AUDITOR'!C$9:I$92,7,FALSE),0)</f>
        <v>0</v>
      </c>
      <c r="K147" s="1">
        <f>IFERROR(VLOOKUP(B147,'2892 - DCA ADMINISTRATION'!C$9:I$23,7,FALSE),0)</f>
        <v>0</v>
      </c>
      <c r="L147" s="1">
        <f>IFERROR(VLOOKUP(B147,'1052 - STATE ARCHIVES'!C$9:I$115,7,FALSE),0)</f>
        <v>0</v>
      </c>
      <c r="M147" s="1">
        <v>0</v>
      </c>
      <c r="N147" s="1">
        <f>IFERROR(VLOOKUP(B147,'2889 - LAW LIBRARY'!C$9:I$21,7,FALSE),0)</f>
        <v>0</v>
      </c>
      <c r="O147" s="1">
        <v>0</v>
      </c>
      <c r="P147" s="1">
        <f>IFERROR(VLOOKUP(B147,'3150 - DHHS ADMINISTRATION'!C$9:I$69,7,FALSE),0)</f>
        <v>0</v>
      </c>
      <c r="Q147" s="1">
        <f t="shared" si="2"/>
        <v>2112.4262848052463</v>
      </c>
    </row>
    <row r="148" spans="1:17">
      <c r="A148" s="1">
        <v>153</v>
      </c>
      <c r="B148" s="1" t="s">
        <v>160</v>
      </c>
      <c r="C148" s="1">
        <f>IFERROR(VLOOKUP(B148,'BUILDING DEPRECIATION'!C$9:I$200,7,FALSE),0)</f>
        <v>168977.89714764204</v>
      </c>
      <c r="D148" s="1">
        <v>0</v>
      </c>
      <c r="E148" s="1">
        <f>IFERROR(VLOOKUP(B148,'1130 - CONTROLLER'!C$9:I$582,7,FALSE),0)</f>
        <v>733.61562356425748</v>
      </c>
      <c r="F148" s="1">
        <f>IFERROR(VLOOKUP(B148,'1080 - TREASURER'!C$9:I$522,7,FALSE),0)</f>
        <v>-400.60113859486216</v>
      </c>
      <c r="G148" s="1">
        <f>IFERROR(VLOOKUP(B148,'1340 - ADM BUDGET AND PLANNING '!C$9:I$592,7,FALSE),0)</f>
        <v>8799.5927977307601</v>
      </c>
      <c r="H148" s="1">
        <f>IFERROR(VLOOKUP(B148,'1342 - ADM INTERNAL AUDIT'!C$9:I$585,7,FALSE),0)</f>
        <v>-38.873313056287827</v>
      </c>
      <c r="I148" s="1">
        <v>0</v>
      </c>
      <c r="J148" s="1">
        <f>IFERROR(VLOOKUP(B148,'LEGISLATIVE AUDITOR'!C$9:I$92,7,FALSE),0)</f>
        <v>0</v>
      </c>
      <c r="K148" s="1">
        <f>IFERROR(VLOOKUP(B148,'2892 - DCA ADMINISTRATION'!C$9:I$23,7,FALSE),0)</f>
        <v>0</v>
      </c>
      <c r="L148" s="1">
        <f>IFERROR(VLOOKUP(B148,'1052 - STATE ARCHIVES'!C$9:I$115,7,FALSE),0)</f>
        <v>2085.2645900385896</v>
      </c>
      <c r="M148" s="1">
        <v>8003.5323063985297</v>
      </c>
      <c r="N148" s="1">
        <f>IFERROR(VLOOKUP(B148,'2889 - LAW LIBRARY'!C$9:I$21,7,FALSE),0)</f>
        <v>19232.732042502343</v>
      </c>
      <c r="O148" s="1">
        <v>5430.0683049158397</v>
      </c>
      <c r="P148" s="1">
        <f>IFERROR(VLOOKUP(B148,'3150 - DHHS ADMINISTRATION'!C$9:I$69,7,FALSE),0)</f>
        <v>0</v>
      </c>
      <c r="Q148" s="1">
        <f t="shared" si="2"/>
        <v>212823.22836114123</v>
      </c>
    </row>
    <row r="149" spans="1:17">
      <c r="A149" s="1">
        <v>154</v>
      </c>
      <c r="B149" s="1" t="s">
        <v>161</v>
      </c>
      <c r="C149" s="1">
        <f>IFERROR(VLOOKUP(B149,'BUILDING DEPRECIATION'!C$9:I$200,7,FALSE),0)</f>
        <v>0</v>
      </c>
      <c r="D149" s="1">
        <v>0</v>
      </c>
      <c r="E149" s="1">
        <f>IFERROR(VLOOKUP(B149,'1130 - CONTROLLER'!C$9:I$582,7,FALSE),0)</f>
        <v>-3.9091381151918818</v>
      </c>
      <c r="F149" s="1">
        <f>IFERROR(VLOOKUP(B149,'1080 - TREASURER'!C$9:I$522,7,FALSE),0)</f>
        <v>0</v>
      </c>
      <c r="G149" s="1">
        <f>IFERROR(VLOOKUP(B149,'1340 - ADM BUDGET AND PLANNING '!C$9:I$592,7,FALSE),0)</f>
        <v>-0.34675716389892985</v>
      </c>
      <c r="H149" s="1">
        <f>IFERROR(VLOOKUP(B149,'1342 - ADM INTERNAL AUDIT'!C$9:I$585,7,FALSE),0)</f>
        <v>-0.34349897852180666</v>
      </c>
      <c r="I149" s="1">
        <v>0</v>
      </c>
      <c r="J149" s="1">
        <f>IFERROR(VLOOKUP(B149,'LEGISLATIVE AUDITOR'!C$9:I$92,7,FALSE),0)</f>
        <v>0</v>
      </c>
      <c r="K149" s="1">
        <f>IFERROR(VLOOKUP(B149,'2892 - DCA ADMINISTRATION'!C$9:I$23,7,FALSE),0)</f>
        <v>0</v>
      </c>
      <c r="L149" s="1">
        <f>IFERROR(VLOOKUP(B149,'1052 - STATE ARCHIVES'!C$9:I$115,7,FALSE),0)</f>
        <v>0</v>
      </c>
      <c r="M149" s="1">
        <v>0</v>
      </c>
      <c r="N149" s="1">
        <f>IFERROR(VLOOKUP(B149,'2889 - LAW LIBRARY'!C$9:I$21,7,FALSE),0)</f>
        <v>0</v>
      </c>
      <c r="O149" s="1">
        <v>0</v>
      </c>
      <c r="P149" s="1">
        <f>IFERROR(VLOOKUP(B149,'3150 - DHHS ADMINISTRATION'!C$9:I$69,7,FALSE),0)</f>
        <v>0</v>
      </c>
      <c r="Q149" s="1">
        <f t="shared" si="2"/>
        <v>-4.5993942576126186</v>
      </c>
    </row>
    <row r="150" spans="1:17">
      <c r="A150" s="1">
        <v>155</v>
      </c>
      <c r="B150" s="1" t="s">
        <v>162</v>
      </c>
      <c r="C150" s="1">
        <f>IFERROR(VLOOKUP(B150,'BUILDING DEPRECIATION'!C$9:I$200,7,FALSE),0)</f>
        <v>0</v>
      </c>
      <c r="D150" s="1">
        <v>0</v>
      </c>
      <c r="E150" s="1">
        <f>IFERROR(VLOOKUP(B150,'1130 - CONTROLLER'!C$9:I$582,7,FALSE),0)</f>
        <v>49.3461049491317</v>
      </c>
      <c r="F150" s="1">
        <f>IFERROR(VLOOKUP(B150,'1080 - TREASURER'!C$9:I$522,7,FALSE),0)</f>
        <v>5.0833013888028917</v>
      </c>
      <c r="G150" s="1">
        <f>IFERROR(VLOOKUP(B150,'1340 - ADM BUDGET AND PLANNING '!C$9:I$592,7,FALSE),0)</f>
        <v>845.36210783038803</v>
      </c>
      <c r="H150" s="1">
        <f>IFERROR(VLOOKUP(B150,'1342 - ADM INTERNAL AUDIT'!C$9:I$585,7,FALSE),0)</f>
        <v>3.6797957614654258</v>
      </c>
      <c r="I150" s="1">
        <v>0</v>
      </c>
      <c r="J150" s="1">
        <f>IFERROR(VLOOKUP(B150,'LEGISLATIVE AUDITOR'!C$9:I$92,7,FALSE),0)</f>
        <v>0</v>
      </c>
      <c r="K150" s="1">
        <f>IFERROR(VLOOKUP(B150,'2892 - DCA ADMINISTRATION'!C$9:I$23,7,FALSE),0)</f>
        <v>0</v>
      </c>
      <c r="L150" s="1">
        <f>IFERROR(VLOOKUP(B150,'1052 - STATE ARCHIVES'!C$9:I$115,7,FALSE),0)</f>
        <v>0</v>
      </c>
      <c r="M150" s="1">
        <v>0</v>
      </c>
      <c r="N150" s="1">
        <f>IFERROR(VLOOKUP(B150,'2889 - LAW LIBRARY'!C$9:I$21,7,FALSE),0)</f>
        <v>0</v>
      </c>
      <c r="O150" s="1">
        <v>0</v>
      </c>
      <c r="P150" s="1">
        <f>IFERROR(VLOOKUP(B150,'3150 - DHHS ADMINISTRATION'!C$9:I$69,7,FALSE),0)</f>
        <v>0</v>
      </c>
      <c r="Q150" s="1">
        <f t="shared" si="2"/>
        <v>903.47130992978805</v>
      </c>
    </row>
    <row r="151" spans="1:17">
      <c r="A151" s="1">
        <v>156</v>
      </c>
      <c r="B151" s="1" t="s">
        <v>163</v>
      </c>
      <c r="C151" s="1">
        <f>IFERROR(VLOOKUP(B151,'BUILDING DEPRECIATION'!C$9:I$200,7,FALSE),0)</f>
        <v>0</v>
      </c>
      <c r="D151" s="1">
        <v>0</v>
      </c>
      <c r="E151" s="1">
        <f>IFERROR(VLOOKUP(B151,'1130 - CONTROLLER'!C$9:I$582,7,FALSE),0)</f>
        <v>16.234758633977027</v>
      </c>
      <c r="F151" s="1">
        <f>IFERROR(VLOOKUP(B151,'1080 - TREASURER'!C$9:I$522,7,FALSE),0)</f>
        <v>0</v>
      </c>
      <c r="G151" s="1">
        <f>IFERROR(VLOOKUP(B151,'1340 - ADM BUDGET AND PLANNING '!C$9:I$592,7,FALSE),0)</f>
        <v>632.76432977941715</v>
      </c>
      <c r="H151" s="1">
        <f>IFERROR(VLOOKUP(B151,'1342 - ADM INTERNAL AUDIT'!C$9:I$585,7,FALSE),0)</f>
        <v>1.2202999067574694</v>
      </c>
      <c r="I151" s="1">
        <v>0</v>
      </c>
      <c r="J151" s="1">
        <f>IFERROR(VLOOKUP(B151,'LEGISLATIVE AUDITOR'!C$9:I$92,7,FALSE),0)</f>
        <v>0</v>
      </c>
      <c r="K151" s="1">
        <f>IFERROR(VLOOKUP(B151,'2892 - DCA ADMINISTRATION'!C$9:I$23,7,FALSE),0)</f>
        <v>0</v>
      </c>
      <c r="L151" s="1">
        <f>IFERROR(VLOOKUP(B151,'1052 - STATE ARCHIVES'!C$9:I$115,7,FALSE),0)</f>
        <v>0</v>
      </c>
      <c r="M151" s="1">
        <v>0</v>
      </c>
      <c r="N151" s="1">
        <f>IFERROR(VLOOKUP(B151,'2889 - LAW LIBRARY'!C$9:I$21,7,FALSE),0)</f>
        <v>0</v>
      </c>
      <c r="O151" s="1">
        <v>0</v>
      </c>
      <c r="P151" s="1">
        <f>IFERROR(VLOOKUP(B151,'3150 - DHHS ADMINISTRATION'!C$9:I$69,7,FALSE),0)</f>
        <v>0</v>
      </c>
      <c r="Q151" s="1">
        <f t="shared" si="2"/>
        <v>650.21938832015155</v>
      </c>
    </row>
    <row r="152" spans="1:17">
      <c r="A152" s="1">
        <v>157</v>
      </c>
      <c r="B152" s="1" t="s">
        <v>164</v>
      </c>
      <c r="C152" s="1">
        <f>IFERROR(VLOOKUP(B152,'BUILDING DEPRECIATION'!C$9:I$200,7,FALSE),0)</f>
        <v>0</v>
      </c>
      <c r="D152" s="1">
        <v>0</v>
      </c>
      <c r="E152" s="1">
        <f>IFERROR(VLOOKUP(B152,'1130 - CONTROLLER'!C$9:I$582,7,FALSE),0)</f>
        <v>1532.2373923322314</v>
      </c>
      <c r="F152" s="1">
        <f>IFERROR(VLOOKUP(B152,'1080 - TREASURER'!C$9:I$522,7,FALSE),0)</f>
        <v>361.53983626723129</v>
      </c>
      <c r="G152" s="1">
        <f>IFERROR(VLOOKUP(B152,'1340 - ADM BUDGET AND PLANNING '!C$9:I$592,7,FALSE),0)</f>
        <v>5198.6308235497236</v>
      </c>
      <c r="H152" s="1">
        <f>IFERROR(VLOOKUP(B152,'1342 - ADM INTERNAL AUDIT'!C$9:I$585,7,FALSE),0)</f>
        <v>-169.54866073264196</v>
      </c>
      <c r="I152" s="1">
        <v>0</v>
      </c>
      <c r="J152" s="1">
        <f>IFERROR(VLOOKUP(B152,'LEGISLATIVE AUDITOR'!C$9:I$92,7,FALSE),0)</f>
        <v>0</v>
      </c>
      <c r="K152" s="1">
        <f>IFERROR(VLOOKUP(B152,'2892 - DCA ADMINISTRATION'!C$9:I$23,7,FALSE),0)</f>
        <v>0</v>
      </c>
      <c r="L152" s="1">
        <f>IFERROR(VLOOKUP(B152,'1052 - STATE ARCHIVES'!C$9:I$115,7,FALSE),0)</f>
        <v>136.31824359915041</v>
      </c>
      <c r="M152" s="1">
        <v>0</v>
      </c>
      <c r="N152" s="1">
        <f>IFERROR(VLOOKUP(B152,'2889 - LAW LIBRARY'!C$9:I$21,7,FALSE),0)</f>
        <v>0</v>
      </c>
      <c r="O152" s="1">
        <v>0</v>
      </c>
      <c r="P152" s="1">
        <f>IFERROR(VLOOKUP(B152,'3150 - DHHS ADMINISTRATION'!C$9:I$69,7,FALSE),0)</f>
        <v>0</v>
      </c>
      <c r="Q152" s="1">
        <f t="shared" si="2"/>
        <v>7059.1776350156942</v>
      </c>
    </row>
    <row r="153" spans="1:17">
      <c r="A153" s="1">
        <v>158</v>
      </c>
      <c r="B153" s="1" t="s">
        <v>165</v>
      </c>
      <c r="C153" s="1">
        <f>IFERROR(VLOOKUP(B153,'BUILDING DEPRECIATION'!C$9:I$200,7,FALSE),0)</f>
        <v>0</v>
      </c>
      <c r="D153" s="1">
        <v>0</v>
      </c>
      <c r="E153" s="1">
        <f>IFERROR(VLOOKUP(B153,'1130 - CONTROLLER'!C$9:I$582,7,FALSE),0)</f>
        <v>-106.26126294736663</v>
      </c>
      <c r="F153" s="1">
        <f>IFERROR(VLOOKUP(B153,'1080 - TREASURER'!C$9:I$522,7,FALSE),0)</f>
        <v>-18.328676041693601</v>
      </c>
      <c r="G153" s="1">
        <f>IFERROR(VLOOKUP(B153,'1340 - ADM BUDGET AND PLANNING '!C$9:I$592,7,FALSE),0)</f>
        <v>411.23941299103183</v>
      </c>
      <c r="H153" s="1">
        <f>IFERROR(VLOOKUP(B153,'1342 - ADM INTERNAL AUDIT'!C$9:I$585,7,FALSE),0)</f>
        <v>-9.5810218754864191</v>
      </c>
      <c r="I153" s="1">
        <v>0</v>
      </c>
      <c r="J153" s="1">
        <f>IFERROR(VLOOKUP(B153,'LEGISLATIVE AUDITOR'!C$9:I$92,7,FALSE),0)</f>
        <v>0</v>
      </c>
      <c r="K153" s="1">
        <f>IFERROR(VLOOKUP(B153,'2892 - DCA ADMINISTRATION'!C$9:I$23,7,FALSE),0)</f>
        <v>0</v>
      </c>
      <c r="L153" s="1">
        <f>IFERROR(VLOOKUP(B153,'1052 - STATE ARCHIVES'!C$9:I$115,7,FALSE),0)</f>
        <v>0</v>
      </c>
      <c r="M153" s="1">
        <v>0</v>
      </c>
      <c r="N153" s="1">
        <f>IFERROR(VLOOKUP(B153,'2889 - LAW LIBRARY'!C$9:I$21,7,FALSE),0)</f>
        <v>0</v>
      </c>
      <c r="O153" s="1">
        <v>0</v>
      </c>
      <c r="P153" s="1">
        <f>IFERROR(VLOOKUP(B153,'3150 - DHHS ADMINISTRATION'!C$9:I$69,7,FALSE),0)</f>
        <v>0</v>
      </c>
      <c r="Q153" s="1">
        <f t="shared" si="2"/>
        <v>277.06845212648517</v>
      </c>
    </row>
    <row r="154" spans="1:17">
      <c r="A154" s="1">
        <v>159</v>
      </c>
      <c r="B154" s="1" t="s">
        <v>166</v>
      </c>
      <c r="C154" s="1">
        <f>IFERROR(VLOOKUP(B154,'BUILDING DEPRECIATION'!C$9:I$200,7,FALSE),0)</f>
        <v>0</v>
      </c>
      <c r="D154" s="1">
        <v>0</v>
      </c>
      <c r="E154" s="1">
        <f>IFERROR(VLOOKUP(B154,'1130 - CONTROLLER'!C$9:I$582,7,FALSE),0)</f>
        <v>12199.595803582546</v>
      </c>
      <c r="F154" s="1">
        <f>IFERROR(VLOOKUP(B154,'1080 - TREASURER'!C$9:I$522,7,FALSE),0)</f>
        <v>940.14158066574237</v>
      </c>
      <c r="G154" s="1">
        <f>IFERROR(VLOOKUP(B154,'1340 - ADM BUDGET AND PLANNING '!C$9:I$592,7,FALSE),0)</f>
        <v>-22174.608014551457</v>
      </c>
      <c r="H154" s="1">
        <f>IFERROR(VLOOKUP(B154,'1342 - ADM INTERNAL AUDIT'!C$9:I$585,7,FALSE),0)</f>
        <v>47065.81648486972</v>
      </c>
      <c r="I154" s="1">
        <v>0</v>
      </c>
      <c r="J154" s="1">
        <f>IFERROR(VLOOKUP(B154,'LEGISLATIVE AUDITOR'!C$9:I$92,7,FALSE),0)</f>
        <v>0</v>
      </c>
      <c r="K154" s="1">
        <f>IFERROR(VLOOKUP(B154,'2892 - DCA ADMINISTRATION'!C$9:I$23,7,FALSE),0)</f>
        <v>0</v>
      </c>
      <c r="L154" s="1">
        <f>IFERROR(VLOOKUP(B154,'1052 - STATE ARCHIVES'!C$9:I$115,7,FALSE),0)</f>
        <v>0</v>
      </c>
      <c r="M154" s="1">
        <v>0</v>
      </c>
      <c r="N154" s="1">
        <f>IFERROR(VLOOKUP(B154,'2889 - LAW LIBRARY'!C$9:I$21,7,FALSE),0)</f>
        <v>0</v>
      </c>
      <c r="O154" s="1">
        <v>0</v>
      </c>
      <c r="P154" s="1">
        <f>IFERROR(VLOOKUP(B154,'3150 - DHHS ADMINISTRATION'!C$9:I$69,7,FALSE),0)</f>
        <v>0</v>
      </c>
      <c r="Q154" s="1">
        <f t="shared" si="2"/>
        <v>38030.945854566555</v>
      </c>
    </row>
    <row r="155" spans="1:17">
      <c r="A155" s="1">
        <v>160</v>
      </c>
      <c r="B155" s="1" t="s">
        <v>167</v>
      </c>
      <c r="C155" s="1">
        <f>IFERROR(VLOOKUP(B155,'BUILDING DEPRECIATION'!C$9:I$200,7,FALSE),0)</f>
        <v>3771</v>
      </c>
      <c r="D155" s="1">
        <v>0</v>
      </c>
      <c r="E155" s="1">
        <f>IFERROR(VLOOKUP(B155,'1130 - CONTROLLER'!C$9:I$582,7,FALSE),0)</f>
        <v>9460.5970414724961</v>
      </c>
      <c r="F155" s="1">
        <f>IFERROR(VLOOKUP(B155,'1080 - TREASURER'!C$9:I$522,7,FALSE),0)</f>
        <v>1134.3876838566889</v>
      </c>
      <c r="G155" s="1">
        <f>IFERROR(VLOOKUP(B155,'1340 - ADM BUDGET AND PLANNING '!C$9:I$592,7,FALSE),0)</f>
        <v>4848.6680769876803</v>
      </c>
      <c r="H155" s="1">
        <f>IFERROR(VLOOKUP(B155,'1342 - ADM INTERNAL AUDIT'!C$9:I$585,7,FALSE),0)</f>
        <v>721.01665329003515</v>
      </c>
      <c r="I155" s="1">
        <v>0</v>
      </c>
      <c r="J155" s="1">
        <f>IFERROR(VLOOKUP(B155,'LEGISLATIVE AUDITOR'!C$9:I$92,7,FALSE),0)</f>
        <v>0</v>
      </c>
      <c r="K155" s="1">
        <f>IFERROR(VLOOKUP(B155,'2892 - DCA ADMINISTRATION'!C$9:I$23,7,FALSE),0)</f>
        <v>0</v>
      </c>
      <c r="L155" s="1">
        <f>IFERROR(VLOOKUP(B155,'1052 - STATE ARCHIVES'!C$9:I$115,7,FALSE),0)</f>
        <v>0</v>
      </c>
      <c r="M155" s="1">
        <v>0</v>
      </c>
      <c r="N155" s="1">
        <f>IFERROR(VLOOKUP(B155,'2889 - LAW LIBRARY'!C$9:I$21,7,FALSE),0)</f>
        <v>0</v>
      </c>
      <c r="O155" s="1">
        <v>0</v>
      </c>
      <c r="P155" s="1">
        <f>IFERROR(VLOOKUP(B155,'3150 - DHHS ADMINISTRATION'!C$9:I$69,7,FALSE),0)</f>
        <v>0</v>
      </c>
      <c r="Q155" s="1">
        <f t="shared" si="2"/>
        <v>19935.669455606901</v>
      </c>
    </row>
    <row r="156" spans="1:17">
      <c r="A156" s="1">
        <v>161</v>
      </c>
      <c r="B156" s="1" t="s">
        <v>168</v>
      </c>
      <c r="C156" s="1">
        <f>IFERROR(VLOOKUP(B156,'BUILDING DEPRECIATION'!C$9:I$200,7,FALSE),0)</f>
        <v>1702</v>
      </c>
      <c r="D156" s="1">
        <v>0</v>
      </c>
      <c r="E156" s="1">
        <f>IFERROR(VLOOKUP(B156,'1130 - CONTROLLER'!C$9:I$582,7,FALSE),0)</f>
        <v>3472.374064704466</v>
      </c>
      <c r="F156" s="1">
        <f>IFERROR(VLOOKUP(B156,'1080 - TREASURER'!C$9:I$522,7,FALSE),0)</f>
        <v>152.49205771633416</v>
      </c>
      <c r="G156" s="1">
        <f>IFERROR(VLOOKUP(B156,'1340 - ADM BUDGET AND PLANNING '!C$9:I$592,7,FALSE),0)</f>
        <v>3005.3890093573223</v>
      </c>
      <c r="H156" s="1">
        <f>IFERROR(VLOOKUP(B156,'1342 - ADM INTERNAL AUDIT'!C$9:I$585,7,FALSE),0)</f>
        <v>257.54893364817156</v>
      </c>
      <c r="I156" s="1">
        <v>0</v>
      </c>
      <c r="J156" s="1">
        <f>IFERROR(VLOOKUP(B156,'LEGISLATIVE AUDITOR'!C$9:I$92,7,FALSE),0)</f>
        <v>0</v>
      </c>
      <c r="K156" s="1">
        <f>IFERROR(VLOOKUP(B156,'2892 - DCA ADMINISTRATION'!C$9:I$23,7,FALSE),0)</f>
        <v>0</v>
      </c>
      <c r="L156" s="1">
        <f>IFERROR(VLOOKUP(B156,'1052 - STATE ARCHIVES'!C$9:I$115,7,FALSE),0)</f>
        <v>0</v>
      </c>
      <c r="M156" s="1">
        <v>0</v>
      </c>
      <c r="N156" s="1">
        <f>IFERROR(VLOOKUP(B156,'2889 - LAW LIBRARY'!C$9:I$21,7,FALSE),0)</f>
        <v>0</v>
      </c>
      <c r="O156" s="1">
        <v>0</v>
      </c>
      <c r="P156" s="1">
        <f>IFERROR(VLOOKUP(B156,'3150 - DHHS ADMINISTRATION'!C$9:I$69,7,FALSE),0)</f>
        <v>0</v>
      </c>
      <c r="Q156" s="1">
        <f t="shared" si="2"/>
        <v>8589.8040654262932</v>
      </c>
    </row>
    <row r="157" spans="1:17">
      <c r="A157" s="1">
        <v>162</v>
      </c>
      <c r="B157" s="1" t="s">
        <v>169</v>
      </c>
      <c r="C157" s="1">
        <f>IFERROR(VLOOKUP(B157,'BUILDING DEPRECIATION'!C$9:I$200,7,FALSE),0)</f>
        <v>0</v>
      </c>
      <c r="D157" s="1">
        <v>0</v>
      </c>
      <c r="E157" s="1">
        <f>IFERROR(VLOOKUP(B157,'1130 - CONTROLLER'!C$9:I$582,7,FALSE),0)</f>
        <v>57.441672829124656</v>
      </c>
      <c r="F157" s="1">
        <f>IFERROR(VLOOKUP(B157,'1080 - TREASURER'!C$9:I$522,7,FALSE),0)</f>
        <v>0</v>
      </c>
      <c r="G157" s="1">
        <f>IFERROR(VLOOKUP(B157,'1340 - ADM BUDGET AND PLANNING '!C$9:I$592,7,FALSE),0)</f>
        <v>635.11403903971086</v>
      </c>
      <c r="H157" s="1">
        <f>IFERROR(VLOOKUP(B157,'1342 - ADM INTERNAL AUDIT'!C$9:I$585,7,FALSE),0)</f>
        <v>4.2036496905827736</v>
      </c>
      <c r="I157" s="1">
        <v>0</v>
      </c>
      <c r="J157" s="1">
        <f>IFERROR(VLOOKUP(B157,'LEGISLATIVE AUDITOR'!C$9:I$92,7,FALSE),0)</f>
        <v>0</v>
      </c>
      <c r="K157" s="1">
        <f>IFERROR(VLOOKUP(B157,'2892 - DCA ADMINISTRATION'!C$9:I$23,7,FALSE),0)</f>
        <v>0</v>
      </c>
      <c r="L157" s="1">
        <f>IFERROR(VLOOKUP(B157,'1052 - STATE ARCHIVES'!C$9:I$115,7,FALSE),0)</f>
        <v>0</v>
      </c>
      <c r="M157" s="1">
        <v>0</v>
      </c>
      <c r="N157" s="1">
        <f>IFERROR(VLOOKUP(B157,'2889 - LAW LIBRARY'!C$9:I$21,7,FALSE),0)</f>
        <v>0</v>
      </c>
      <c r="O157" s="1">
        <v>0</v>
      </c>
      <c r="P157" s="1">
        <f>IFERROR(VLOOKUP(B157,'3150 - DHHS ADMINISTRATION'!C$9:I$69,7,FALSE),0)</f>
        <v>0</v>
      </c>
      <c r="Q157" s="1">
        <f t="shared" si="2"/>
        <v>696.75936155941827</v>
      </c>
    </row>
    <row r="158" spans="1:17">
      <c r="A158" s="1">
        <v>163</v>
      </c>
      <c r="B158" s="1" t="s">
        <v>170</v>
      </c>
      <c r="C158" s="1">
        <f>IFERROR(VLOOKUP(B158,'BUILDING DEPRECIATION'!C$9:I$200,7,FALSE),0)</f>
        <v>794</v>
      </c>
      <c r="D158" s="1">
        <v>0</v>
      </c>
      <c r="E158" s="1">
        <f>IFERROR(VLOOKUP(B158,'1130 - CONTROLLER'!C$9:I$582,7,FALSE),0)</f>
        <v>4498.6377814679645</v>
      </c>
      <c r="F158" s="1">
        <f>IFERROR(VLOOKUP(B158,'1080 - TREASURER'!C$9:I$522,7,FALSE),0)</f>
        <v>371.15955248713777</v>
      </c>
      <c r="G158" s="1">
        <f>IFERROR(VLOOKUP(B158,'1340 - ADM BUDGET AND PLANNING '!C$9:I$592,7,FALSE),0)</f>
        <v>3406.3956227034419</v>
      </c>
      <c r="H158" s="1">
        <f>IFERROR(VLOOKUP(B158,'1342 - ADM INTERNAL AUDIT'!C$9:I$585,7,FALSE),0)</f>
        <v>331.78917926528237</v>
      </c>
      <c r="I158" s="1">
        <v>0</v>
      </c>
      <c r="J158" s="1">
        <f>IFERROR(VLOOKUP(B158,'LEGISLATIVE AUDITOR'!C$9:I$92,7,FALSE),0)</f>
        <v>0</v>
      </c>
      <c r="K158" s="1">
        <f>IFERROR(VLOOKUP(B158,'2892 - DCA ADMINISTRATION'!C$9:I$23,7,FALSE),0)</f>
        <v>0</v>
      </c>
      <c r="L158" s="1">
        <f>IFERROR(VLOOKUP(B158,'1052 - STATE ARCHIVES'!C$9:I$115,7,FALSE),0)</f>
        <v>0</v>
      </c>
      <c r="M158" s="1">
        <v>0</v>
      </c>
      <c r="N158" s="1">
        <f>IFERROR(VLOOKUP(B158,'2889 - LAW LIBRARY'!C$9:I$21,7,FALSE),0)</f>
        <v>0</v>
      </c>
      <c r="O158" s="1">
        <v>0</v>
      </c>
      <c r="P158" s="1">
        <f>IFERROR(VLOOKUP(B158,'3150 - DHHS ADMINISTRATION'!C$9:I$69,7,FALSE),0)</f>
        <v>0</v>
      </c>
      <c r="Q158" s="1">
        <f t="shared" si="2"/>
        <v>9401.9821359238267</v>
      </c>
    </row>
    <row r="159" spans="1:17">
      <c r="A159" s="1">
        <v>164</v>
      </c>
      <c r="B159" s="1" t="s">
        <v>171</v>
      </c>
      <c r="C159" s="1">
        <f>IFERROR(VLOOKUP(B159,'BUILDING DEPRECIATION'!C$9:I$200,7,FALSE),0)</f>
        <v>0</v>
      </c>
      <c r="D159" s="1">
        <v>0</v>
      </c>
      <c r="E159" s="1">
        <f>IFERROR(VLOOKUP(B159,'1130 - CONTROLLER'!C$9:I$582,7,FALSE),0)</f>
        <v>25521.064587289555</v>
      </c>
      <c r="F159" s="1">
        <f>IFERROR(VLOOKUP(B159,'1080 - TREASURER'!C$9:I$522,7,FALSE),0)</f>
        <v>2185.0922612943277</v>
      </c>
      <c r="G159" s="1">
        <f>IFERROR(VLOOKUP(B159,'1340 - ADM BUDGET AND PLANNING '!C$9:I$592,7,FALSE),0)</f>
        <v>12292.598487563351</v>
      </c>
      <c r="H159" s="1">
        <f>IFERROR(VLOOKUP(B159,'1342 - ADM INTERNAL AUDIT'!C$9:I$585,7,FALSE),0)</f>
        <v>1924.7076497979428</v>
      </c>
      <c r="I159" s="1">
        <v>0</v>
      </c>
      <c r="J159" s="1">
        <f>IFERROR(VLOOKUP(B159,'LEGISLATIVE AUDITOR'!C$9:I$92,7,FALSE),0)</f>
        <v>0</v>
      </c>
      <c r="K159" s="1">
        <f>IFERROR(VLOOKUP(B159,'2892 - DCA ADMINISTRATION'!C$9:I$23,7,FALSE),0)</f>
        <v>0</v>
      </c>
      <c r="L159" s="1">
        <f>IFERROR(VLOOKUP(B159,'1052 - STATE ARCHIVES'!C$9:I$115,7,FALSE),0)</f>
        <v>0</v>
      </c>
      <c r="M159" s="1">
        <v>0</v>
      </c>
      <c r="N159" s="1">
        <f>IFERROR(VLOOKUP(B159,'2889 - LAW LIBRARY'!C$9:I$21,7,FALSE),0)</f>
        <v>0</v>
      </c>
      <c r="O159" s="1">
        <v>0</v>
      </c>
      <c r="P159" s="1">
        <f>IFERROR(VLOOKUP(B159,'3150 - DHHS ADMINISTRATION'!C$9:I$69,7,FALSE),0)</f>
        <v>0</v>
      </c>
      <c r="Q159" s="1">
        <f t="shared" si="2"/>
        <v>41923.462985945182</v>
      </c>
    </row>
    <row r="160" spans="1:17">
      <c r="A160" s="1">
        <v>165</v>
      </c>
      <c r="B160" s="1" t="s">
        <v>172</v>
      </c>
      <c r="C160" s="1">
        <f>IFERROR(VLOOKUP(B160,'BUILDING DEPRECIATION'!C$9:I$200,7,FALSE),0)</f>
        <v>0</v>
      </c>
      <c r="D160" s="1">
        <v>0</v>
      </c>
      <c r="E160" s="1">
        <f>IFERROR(VLOOKUP(B160,'1130 - CONTROLLER'!C$9:I$582,7,FALSE),0)</f>
        <v>9384.4881716088494</v>
      </c>
      <c r="F160" s="1">
        <f>IFERROR(VLOOKUP(B160,'1080 - TREASURER'!C$9:I$522,7,FALSE),0)</f>
        <v>1124.6616583361322</v>
      </c>
      <c r="G160" s="1">
        <f>IFERROR(VLOOKUP(B160,'1340 - ADM BUDGET AND PLANNING '!C$9:I$592,7,FALSE),0)</f>
        <v>4998.6879762121398</v>
      </c>
      <c r="H160" s="1">
        <f>IFERROR(VLOOKUP(B160,'1342 - ADM INTERNAL AUDIT'!C$9:I$585,7,FALSE),0)</f>
        <v>656.81963453548792</v>
      </c>
      <c r="I160" s="1">
        <v>0</v>
      </c>
      <c r="J160" s="1">
        <f>IFERROR(VLOOKUP(B160,'LEGISLATIVE AUDITOR'!C$9:I$92,7,FALSE),0)</f>
        <v>0</v>
      </c>
      <c r="K160" s="1">
        <f>IFERROR(VLOOKUP(B160,'2892 - DCA ADMINISTRATION'!C$9:I$23,7,FALSE),0)</f>
        <v>0</v>
      </c>
      <c r="L160" s="1">
        <f>IFERROR(VLOOKUP(B160,'1052 - STATE ARCHIVES'!C$9:I$115,7,FALSE),0)</f>
        <v>0</v>
      </c>
      <c r="M160" s="1">
        <v>0</v>
      </c>
      <c r="N160" s="1">
        <f>IFERROR(VLOOKUP(B160,'2889 - LAW LIBRARY'!C$9:I$21,7,FALSE),0)</f>
        <v>0</v>
      </c>
      <c r="O160" s="1">
        <v>0</v>
      </c>
      <c r="P160" s="1">
        <f>IFERROR(VLOOKUP(B160,'3150 - DHHS ADMINISTRATION'!C$9:I$69,7,FALSE),0)</f>
        <v>0</v>
      </c>
      <c r="Q160" s="1">
        <f t="shared" si="2"/>
        <v>16164.657440692608</v>
      </c>
    </row>
    <row r="161" spans="1:17">
      <c r="A161" s="1">
        <v>166</v>
      </c>
      <c r="B161" s="1" t="s">
        <v>173</v>
      </c>
      <c r="C161" s="1">
        <f>IFERROR(VLOOKUP(B161,'BUILDING DEPRECIATION'!C$9:I$200,7,FALSE),0)</f>
        <v>0</v>
      </c>
      <c r="D161" s="1">
        <v>0</v>
      </c>
      <c r="E161" s="1">
        <f>IFERROR(VLOOKUP(B161,'1130 - CONTROLLER'!C$9:I$582,7,FALSE),0)</f>
        <v>2699.4441418219317</v>
      </c>
      <c r="F161" s="1">
        <f>IFERROR(VLOOKUP(B161,'1080 - TREASURER'!C$9:I$522,7,FALSE),0)</f>
        <v>392.5454726677757</v>
      </c>
      <c r="G161" s="1">
        <f>IFERROR(VLOOKUP(B161,'1340 - ADM BUDGET AND PLANNING '!C$9:I$592,7,FALSE),0)</f>
        <v>2731.3857503364547</v>
      </c>
      <c r="H161" s="1">
        <f>IFERROR(VLOOKUP(B161,'1342 - ADM INTERNAL AUDIT'!C$9:I$585,7,FALSE),0)</f>
        <v>207.66943413486547</v>
      </c>
      <c r="I161" s="1">
        <v>0</v>
      </c>
      <c r="J161" s="1">
        <f>IFERROR(VLOOKUP(B161,'LEGISLATIVE AUDITOR'!C$9:I$92,7,FALSE),0)</f>
        <v>0</v>
      </c>
      <c r="K161" s="1">
        <f>IFERROR(VLOOKUP(B161,'2892 - DCA ADMINISTRATION'!C$9:I$23,7,FALSE),0)</f>
        <v>0</v>
      </c>
      <c r="L161" s="1">
        <f>IFERROR(VLOOKUP(B161,'1052 - STATE ARCHIVES'!C$9:I$115,7,FALSE),0)</f>
        <v>0</v>
      </c>
      <c r="M161" s="1">
        <v>0</v>
      </c>
      <c r="N161" s="1">
        <f>IFERROR(VLOOKUP(B161,'2889 - LAW LIBRARY'!C$9:I$21,7,FALSE),0)</f>
        <v>0</v>
      </c>
      <c r="O161" s="1">
        <v>0</v>
      </c>
      <c r="P161" s="1">
        <f>IFERROR(VLOOKUP(B161,'3150 - DHHS ADMINISTRATION'!C$9:I$69,7,FALSE),0)</f>
        <v>0</v>
      </c>
      <c r="Q161" s="1">
        <f t="shared" si="2"/>
        <v>6031.0447989610284</v>
      </c>
    </row>
    <row r="162" spans="1:17">
      <c r="A162" s="1">
        <v>167</v>
      </c>
      <c r="B162" s="1" t="s">
        <v>174</v>
      </c>
      <c r="C162" s="1">
        <f>IFERROR(VLOOKUP(B162,'BUILDING DEPRECIATION'!C$9:I$200,7,FALSE),0)</f>
        <v>0</v>
      </c>
      <c r="D162" s="1">
        <v>0</v>
      </c>
      <c r="E162" s="1">
        <f>IFERROR(VLOOKUP(B162,'1130 - CONTROLLER'!C$9:I$582,7,FALSE),0)</f>
        <v>1.940028099598901</v>
      </c>
      <c r="F162" s="1">
        <f>IFERROR(VLOOKUP(B162,'1080 - TREASURER'!C$9:I$522,7,FALSE),0)</f>
        <v>0</v>
      </c>
      <c r="G162" s="1">
        <f>IFERROR(VLOOKUP(B162,'1340 - ADM BUDGET AND PLANNING '!C$9:I$592,7,FALSE),0)</f>
        <v>421.22130356212858</v>
      </c>
      <c r="H162" s="1">
        <f>IFERROR(VLOOKUP(B162,'1342 - ADM INTERNAL AUDIT'!C$9:I$585,7,FALSE),0)</f>
        <v>0.11421880641997834</v>
      </c>
      <c r="I162" s="1">
        <v>0</v>
      </c>
      <c r="J162" s="1">
        <f>IFERROR(VLOOKUP(B162,'LEGISLATIVE AUDITOR'!C$9:I$92,7,FALSE),0)</f>
        <v>0</v>
      </c>
      <c r="K162" s="1">
        <f>IFERROR(VLOOKUP(B162,'2892 - DCA ADMINISTRATION'!C$9:I$23,7,FALSE),0)</f>
        <v>0</v>
      </c>
      <c r="L162" s="1">
        <f>IFERROR(VLOOKUP(B162,'1052 - STATE ARCHIVES'!C$9:I$115,7,FALSE),0)</f>
        <v>0</v>
      </c>
      <c r="M162" s="1">
        <v>0</v>
      </c>
      <c r="N162" s="1">
        <f>IFERROR(VLOOKUP(B162,'2889 - LAW LIBRARY'!C$9:I$21,7,FALSE),0)</f>
        <v>0</v>
      </c>
      <c r="O162" s="1">
        <v>0</v>
      </c>
      <c r="P162" s="1">
        <f>IFERROR(VLOOKUP(B162,'3150 - DHHS ADMINISTRATION'!C$9:I$69,7,FALSE),0)</f>
        <v>0</v>
      </c>
      <c r="Q162" s="1">
        <f t="shared" si="2"/>
        <v>423.27555046814746</v>
      </c>
    </row>
    <row r="163" spans="1:17">
      <c r="A163" s="1">
        <v>168</v>
      </c>
      <c r="B163" s="1" t="s">
        <v>175</v>
      </c>
      <c r="C163" s="1">
        <f>IFERROR(VLOOKUP(B163,'BUILDING DEPRECIATION'!C$9:I$200,7,FALSE),0)</f>
        <v>0</v>
      </c>
      <c r="D163" s="1">
        <v>0</v>
      </c>
      <c r="E163" s="1">
        <f>IFERROR(VLOOKUP(B163,'1130 - CONTROLLER'!C$9:I$582,7,FALSE),0)</f>
        <v>38.639598006345146</v>
      </c>
      <c r="F163" s="1">
        <f>IFERROR(VLOOKUP(B163,'1080 - TREASURER'!C$9:I$522,7,FALSE),0)</f>
        <v>1.3650807422896631</v>
      </c>
      <c r="G163" s="1">
        <f>IFERROR(VLOOKUP(B163,'1340 - ADM BUDGET AND PLANNING '!C$9:I$592,7,FALSE),0)</f>
        <v>634.17576991699627</v>
      </c>
      <c r="H163" s="1">
        <f>IFERROR(VLOOKUP(B163,'1342 - ADM INTERNAL AUDIT'!C$9:I$585,7,FALSE),0)</f>
        <v>2.9077656190532331</v>
      </c>
      <c r="I163" s="1">
        <v>0</v>
      </c>
      <c r="J163" s="1">
        <f>IFERROR(VLOOKUP(B163,'LEGISLATIVE AUDITOR'!C$9:I$92,7,FALSE),0)</f>
        <v>0</v>
      </c>
      <c r="K163" s="1">
        <f>IFERROR(VLOOKUP(B163,'2892 - DCA ADMINISTRATION'!C$9:I$23,7,FALSE),0)</f>
        <v>0</v>
      </c>
      <c r="L163" s="1">
        <f>IFERROR(VLOOKUP(B163,'1052 - STATE ARCHIVES'!C$9:I$115,7,FALSE),0)</f>
        <v>0</v>
      </c>
      <c r="M163" s="1">
        <v>0</v>
      </c>
      <c r="N163" s="1">
        <f>IFERROR(VLOOKUP(B163,'2889 - LAW LIBRARY'!C$9:I$21,7,FALSE),0)</f>
        <v>0</v>
      </c>
      <c r="O163" s="1">
        <v>0</v>
      </c>
      <c r="P163" s="1">
        <f>IFERROR(VLOOKUP(B163,'3150 - DHHS ADMINISTRATION'!C$9:I$69,7,FALSE),0)</f>
        <v>0</v>
      </c>
      <c r="Q163" s="1">
        <f t="shared" si="2"/>
        <v>677.08821428468423</v>
      </c>
    </row>
    <row r="164" spans="1:17">
      <c r="A164" s="1">
        <v>169</v>
      </c>
      <c r="B164" s="1" t="s">
        <v>176</v>
      </c>
      <c r="C164" s="1">
        <f>IFERROR(VLOOKUP(B164,'BUILDING DEPRECIATION'!C$9:I$200,7,FALSE),0)</f>
        <v>0</v>
      </c>
      <c r="D164" s="1">
        <v>0</v>
      </c>
      <c r="E164" s="1">
        <f>IFERROR(VLOOKUP(B164,'1130 - CONTROLLER'!C$9:I$582,7,FALSE),0)</f>
        <v>10.706506942786556</v>
      </c>
      <c r="F164" s="1">
        <f>IFERROR(VLOOKUP(B164,'1080 - TREASURER'!C$9:I$522,7,FALSE),0)</f>
        <v>0</v>
      </c>
      <c r="G164" s="1">
        <f>IFERROR(VLOOKUP(B164,'1340 - ADM BUDGET AND PLANNING '!C$9:I$592,7,FALSE),0)</f>
        <v>421.76854175896545</v>
      </c>
      <c r="H164" s="1">
        <f>IFERROR(VLOOKUP(B164,'1342 - ADM INTERNAL AUDIT'!C$9:I$585,7,FALSE),0)</f>
        <v>0.77203014241219348</v>
      </c>
      <c r="I164" s="1">
        <v>0</v>
      </c>
      <c r="J164" s="1">
        <f>IFERROR(VLOOKUP(B164,'LEGISLATIVE AUDITOR'!C$9:I$92,7,FALSE),0)</f>
        <v>0</v>
      </c>
      <c r="K164" s="1">
        <f>IFERROR(VLOOKUP(B164,'2892 - DCA ADMINISTRATION'!C$9:I$23,7,FALSE),0)</f>
        <v>0</v>
      </c>
      <c r="L164" s="1">
        <f>IFERROR(VLOOKUP(B164,'1052 - STATE ARCHIVES'!C$9:I$115,7,FALSE),0)</f>
        <v>0</v>
      </c>
      <c r="M164" s="1">
        <v>0</v>
      </c>
      <c r="N164" s="1">
        <f>IFERROR(VLOOKUP(B164,'2889 - LAW LIBRARY'!C$9:I$21,7,FALSE),0)</f>
        <v>0</v>
      </c>
      <c r="O164" s="1">
        <v>0</v>
      </c>
      <c r="P164" s="1">
        <f>IFERROR(VLOOKUP(B164,'3150 - DHHS ADMINISTRATION'!C$9:I$69,7,FALSE),0)</f>
        <v>0</v>
      </c>
      <c r="Q164" s="1">
        <f t="shared" si="2"/>
        <v>433.24707884416421</v>
      </c>
    </row>
    <row r="165" spans="1:17">
      <c r="A165" s="1">
        <v>170</v>
      </c>
      <c r="B165" s="1" t="s">
        <v>177</v>
      </c>
      <c r="C165" s="1">
        <f>IFERROR(VLOOKUP(B165,'BUILDING DEPRECIATION'!C$9:I$200,7,FALSE),0)</f>
        <v>0</v>
      </c>
      <c r="D165" s="1">
        <v>0</v>
      </c>
      <c r="E165" s="1">
        <f>IFERROR(VLOOKUP(B165,'1130 - CONTROLLER'!C$9:I$582,7,FALSE),0)</f>
        <v>5217.4538840073656</v>
      </c>
      <c r="F165" s="1">
        <f>IFERROR(VLOOKUP(B165,'1080 - TREASURER'!C$9:I$522,7,FALSE),0)</f>
        <v>392.07474193369819</v>
      </c>
      <c r="G165" s="1">
        <f>IFERROR(VLOOKUP(B165,'1340 - ADM BUDGET AND PLANNING '!C$9:I$592,7,FALSE),0)</f>
        <v>4953.8658451099045</v>
      </c>
      <c r="H165" s="1">
        <f>IFERROR(VLOOKUP(B165,'1342 - ADM INTERNAL AUDIT'!C$9:I$585,7,FALSE),0)</f>
        <v>393.15200946238519</v>
      </c>
      <c r="I165" s="1">
        <v>0</v>
      </c>
      <c r="J165" s="1">
        <f>IFERROR(VLOOKUP(B165,'LEGISLATIVE AUDITOR'!C$9:I$92,7,FALSE),0)</f>
        <v>0</v>
      </c>
      <c r="K165" s="1">
        <f>IFERROR(VLOOKUP(B165,'2892 - DCA ADMINISTRATION'!C$9:I$23,7,FALSE),0)</f>
        <v>0</v>
      </c>
      <c r="L165" s="1">
        <f>IFERROR(VLOOKUP(B165,'1052 - STATE ARCHIVES'!C$9:I$115,7,FALSE),0)</f>
        <v>0</v>
      </c>
      <c r="M165" s="1">
        <v>0</v>
      </c>
      <c r="N165" s="1">
        <f>IFERROR(VLOOKUP(B165,'2889 - LAW LIBRARY'!C$9:I$21,7,FALSE),0)</f>
        <v>0</v>
      </c>
      <c r="O165" s="1">
        <v>0</v>
      </c>
      <c r="P165" s="1">
        <f>IFERROR(VLOOKUP(B165,'3150 - DHHS ADMINISTRATION'!C$9:I$69,7,FALSE),0)</f>
        <v>0</v>
      </c>
      <c r="Q165" s="1">
        <f t="shared" si="2"/>
        <v>10956.546480513352</v>
      </c>
    </row>
    <row r="166" spans="1:17">
      <c r="A166" s="1">
        <v>171</v>
      </c>
      <c r="B166" s="1" t="s">
        <v>178</v>
      </c>
      <c r="C166" s="1">
        <f>IFERROR(VLOOKUP(B166,'BUILDING DEPRECIATION'!C$9:I$200,7,FALSE),0)</f>
        <v>0</v>
      </c>
      <c r="D166" s="1">
        <v>0</v>
      </c>
      <c r="E166" s="1">
        <f>IFERROR(VLOOKUP(B166,'1130 - CONTROLLER'!C$9:I$582,7,FALSE),0)</f>
        <v>1741.7644808795744</v>
      </c>
      <c r="F166" s="1">
        <f>IFERROR(VLOOKUP(B166,'1080 - TREASURER'!C$9:I$522,7,FALSE),0)</f>
        <v>166.39796736510053</v>
      </c>
      <c r="G166" s="1">
        <f>IFERROR(VLOOKUP(B166,'1340 - ADM BUDGET AND PLANNING '!C$9:I$592,7,FALSE),0)</f>
        <v>4493.5055587235374</v>
      </c>
      <c r="H166" s="1">
        <f>IFERROR(VLOOKUP(B166,'1342 - ADM INTERNAL AUDIT'!C$9:I$585,7,FALSE),0)</f>
        <v>122.48608012648272</v>
      </c>
      <c r="I166" s="1">
        <v>0</v>
      </c>
      <c r="J166" s="1">
        <f>IFERROR(VLOOKUP(B166,'LEGISLATIVE AUDITOR'!C$9:I$92,7,FALSE),0)</f>
        <v>0</v>
      </c>
      <c r="K166" s="1">
        <f>IFERROR(VLOOKUP(B166,'2892 - DCA ADMINISTRATION'!C$9:I$23,7,FALSE),0)</f>
        <v>0</v>
      </c>
      <c r="L166" s="1">
        <f>IFERROR(VLOOKUP(B166,'1052 - STATE ARCHIVES'!C$9:I$115,7,FALSE),0)</f>
        <v>0</v>
      </c>
      <c r="M166" s="1">
        <v>0</v>
      </c>
      <c r="N166" s="1">
        <f>IFERROR(VLOOKUP(B166,'2889 - LAW LIBRARY'!C$9:I$21,7,FALSE),0)</f>
        <v>0</v>
      </c>
      <c r="O166" s="1">
        <v>0</v>
      </c>
      <c r="P166" s="1">
        <f>IFERROR(VLOOKUP(B166,'3150 - DHHS ADMINISTRATION'!C$9:I$69,7,FALSE),0)</f>
        <v>0</v>
      </c>
      <c r="Q166" s="1">
        <f t="shared" si="2"/>
        <v>6524.1540870946956</v>
      </c>
    </row>
    <row r="167" spans="1:17">
      <c r="A167" s="1">
        <v>172</v>
      </c>
      <c r="B167" s="1" t="s">
        <v>179</v>
      </c>
      <c r="C167" s="1">
        <f>IFERROR(VLOOKUP(B167,'BUILDING DEPRECIATION'!C$9:I$200,7,FALSE),0)</f>
        <v>0</v>
      </c>
      <c r="D167" s="1">
        <v>0</v>
      </c>
      <c r="E167" s="1">
        <f>IFERROR(VLOOKUP(B167,'1130 - CONTROLLER'!C$9:I$582,7,FALSE),0)</f>
        <v>27.155422392088997</v>
      </c>
      <c r="F167" s="1">
        <f>IFERROR(VLOOKUP(B167,'1080 - TREASURER'!C$9:I$522,7,FALSE),0)</f>
        <v>2.7301614845793263</v>
      </c>
      <c r="G167" s="1">
        <f>IFERROR(VLOOKUP(B167,'1340 - ADM BUDGET AND PLANNING '!C$9:I$592,7,FALSE),0)</f>
        <v>1080.1793042910724</v>
      </c>
      <c r="H167" s="1">
        <f>IFERROR(VLOOKUP(B167,'1342 - ADM INTERNAL AUDIT'!C$9:I$585,7,FALSE),0)</f>
        <v>2.1713614126368239</v>
      </c>
      <c r="I167" s="1">
        <v>0</v>
      </c>
      <c r="J167" s="1">
        <f>IFERROR(VLOOKUP(B167,'LEGISLATIVE AUDITOR'!C$9:I$92,7,FALSE),0)</f>
        <v>0</v>
      </c>
      <c r="K167" s="1">
        <f>IFERROR(VLOOKUP(B167,'2892 - DCA ADMINISTRATION'!C$9:I$23,7,FALSE),0)</f>
        <v>0</v>
      </c>
      <c r="L167" s="1">
        <f>IFERROR(VLOOKUP(B167,'1052 - STATE ARCHIVES'!C$9:I$115,7,FALSE),0)</f>
        <v>0</v>
      </c>
      <c r="M167" s="1">
        <v>0</v>
      </c>
      <c r="N167" s="1">
        <f>IFERROR(VLOOKUP(B167,'2889 - LAW LIBRARY'!C$9:I$21,7,FALSE),0)</f>
        <v>0</v>
      </c>
      <c r="O167" s="1">
        <v>0</v>
      </c>
      <c r="P167" s="1">
        <f>IFERROR(VLOOKUP(B167,'3150 - DHHS ADMINISTRATION'!C$9:I$69,7,FALSE),0)</f>
        <v>0</v>
      </c>
      <c r="Q167" s="1">
        <f t="shared" si="2"/>
        <v>1112.2362495803775</v>
      </c>
    </row>
    <row r="168" spans="1:17">
      <c r="A168" s="1">
        <v>173</v>
      </c>
      <c r="B168" s="1" t="s">
        <v>180</v>
      </c>
      <c r="C168" s="1">
        <f>IFERROR(VLOOKUP(B168,'BUILDING DEPRECIATION'!C$9:I$200,7,FALSE),0)</f>
        <v>-1499</v>
      </c>
      <c r="D168" s="1">
        <v>0</v>
      </c>
      <c r="E168" s="1">
        <f>IFERROR(VLOOKUP(B168,'1130 - CONTROLLER'!C$9:I$582,7,FALSE),0)</f>
        <v>3153.0129993994497</v>
      </c>
      <c r="F168" s="1">
        <f>IFERROR(VLOOKUP(B168,'1080 - TREASURER'!C$9:I$522,7,FALSE),0)</f>
        <v>206.59282684497856</v>
      </c>
      <c r="G168" s="1">
        <f>IFERROR(VLOOKUP(B168,'1340 - ADM BUDGET AND PLANNING '!C$9:I$592,7,FALSE),0)</f>
        <v>8626.8794486644892</v>
      </c>
      <c r="H168" s="1">
        <f>IFERROR(VLOOKUP(B168,'1342 - ADM INTERNAL AUDIT'!C$9:I$585,7,FALSE),0)</f>
        <v>184.93408827956677</v>
      </c>
      <c r="I168" s="1">
        <v>0</v>
      </c>
      <c r="J168" s="1">
        <f>IFERROR(VLOOKUP(B168,'LEGISLATIVE AUDITOR'!C$9:I$92,7,FALSE),0)</f>
        <v>0</v>
      </c>
      <c r="K168" s="1">
        <f>IFERROR(VLOOKUP(B168,'2892 - DCA ADMINISTRATION'!C$9:I$23,7,FALSE),0)</f>
        <v>0</v>
      </c>
      <c r="L168" s="1">
        <f>IFERROR(VLOOKUP(B168,'1052 - STATE ARCHIVES'!C$9:I$115,7,FALSE),0)</f>
        <v>0</v>
      </c>
      <c r="M168" s="1">
        <v>0</v>
      </c>
      <c r="N168" s="1">
        <f>IFERROR(VLOOKUP(B168,'2889 - LAW LIBRARY'!C$9:I$21,7,FALSE),0)</f>
        <v>0</v>
      </c>
      <c r="O168" s="1">
        <v>0</v>
      </c>
      <c r="P168" s="1">
        <f>IFERROR(VLOOKUP(B168,'3150 - DHHS ADMINISTRATION'!C$9:I$69,7,FALSE),0)</f>
        <v>0</v>
      </c>
      <c r="Q168" s="1">
        <f t="shared" si="2"/>
        <v>10672.419363188483</v>
      </c>
    </row>
    <row r="169" spans="1:17">
      <c r="A169" s="1">
        <v>174</v>
      </c>
      <c r="B169" s="1" t="s">
        <v>181</v>
      </c>
      <c r="C169" s="1">
        <f>IFERROR(VLOOKUP(B169,'BUILDING DEPRECIATION'!C$9:I$200,7,FALSE),0)</f>
        <v>0</v>
      </c>
      <c r="D169" s="1">
        <v>0</v>
      </c>
      <c r="E169" s="1">
        <f>IFERROR(VLOOKUP(B169,'1130 - CONTROLLER'!C$9:I$582,7,FALSE),0)</f>
        <v>0</v>
      </c>
      <c r="F169" s="1">
        <f>IFERROR(VLOOKUP(B169,'1080 - TREASURER'!C$9:I$522,7,FALSE),0)</f>
        <v>0</v>
      </c>
      <c r="G169" s="1">
        <f>IFERROR(VLOOKUP(B169,'1340 - ADM BUDGET AND PLANNING '!C$9:I$592,7,FALSE),0)</f>
        <v>0</v>
      </c>
      <c r="H169" s="1">
        <f>IFERROR(VLOOKUP(B169,'1342 - ADM INTERNAL AUDIT'!C$9:I$585,7,FALSE),0)</f>
        <v>0</v>
      </c>
      <c r="I169" s="1">
        <v>0</v>
      </c>
      <c r="J169" s="1">
        <f>IFERROR(VLOOKUP(B169,'LEGISLATIVE AUDITOR'!C$9:I$92,7,FALSE),0)</f>
        <v>0</v>
      </c>
      <c r="K169" s="1">
        <f>IFERROR(VLOOKUP(B169,'2892 - DCA ADMINISTRATION'!C$9:I$23,7,FALSE),0)</f>
        <v>0</v>
      </c>
      <c r="L169" s="1">
        <f>IFERROR(VLOOKUP(B169,'1052 - STATE ARCHIVES'!C$9:I$115,7,FALSE),0)</f>
        <v>0</v>
      </c>
      <c r="M169" s="1">
        <v>0</v>
      </c>
      <c r="N169" s="1">
        <f>IFERROR(VLOOKUP(B169,'2889 - LAW LIBRARY'!C$9:I$21,7,FALSE),0)</f>
        <v>0</v>
      </c>
      <c r="O169" s="1">
        <v>0</v>
      </c>
      <c r="P169" s="1">
        <f>IFERROR(VLOOKUP(B169,'3150 - DHHS ADMINISTRATION'!C$9:I$69,7,FALSE),0)</f>
        <v>0</v>
      </c>
      <c r="Q169" s="1">
        <f t="shared" si="2"/>
        <v>0</v>
      </c>
    </row>
    <row r="170" spans="1:17">
      <c r="A170" s="1">
        <v>175</v>
      </c>
      <c r="B170" s="1" t="s">
        <v>182</v>
      </c>
      <c r="C170" s="1">
        <f>IFERROR(VLOOKUP(B170,'BUILDING DEPRECIATION'!C$9:I$200,7,FALSE),0)</f>
        <v>0</v>
      </c>
      <c r="D170" s="1">
        <v>0</v>
      </c>
      <c r="E170" s="1">
        <f>IFERROR(VLOOKUP(B170,'1130 - CONTROLLER'!C$9:I$582,7,FALSE),0)</f>
        <v>7875.0942715992878</v>
      </c>
      <c r="F170" s="1">
        <f>IFERROR(VLOOKUP(B170,'1080 - TREASURER'!C$9:I$522,7,FALSE),0)</f>
        <v>814.05835167847886</v>
      </c>
      <c r="G170" s="1">
        <f>IFERROR(VLOOKUP(B170,'1340 - ADM BUDGET AND PLANNING '!C$9:I$592,7,FALSE),0)</f>
        <v>14747.409817491054</v>
      </c>
      <c r="H170" s="1">
        <f>IFERROR(VLOOKUP(B170,'1342 - ADM INTERNAL AUDIT'!C$9:I$585,7,FALSE),0)</f>
        <v>614.38027152834593</v>
      </c>
      <c r="I170" s="1">
        <v>0</v>
      </c>
      <c r="J170" s="1">
        <f>IFERROR(VLOOKUP(B170,'LEGISLATIVE AUDITOR'!C$9:I$92,7,FALSE),0)</f>
        <v>0</v>
      </c>
      <c r="K170" s="1">
        <f>IFERROR(VLOOKUP(B170,'2892 - DCA ADMINISTRATION'!C$9:I$23,7,FALSE),0)</f>
        <v>0</v>
      </c>
      <c r="L170" s="1">
        <f>IFERROR(VLOOKUP(B170,'1052 - STATE ARCHIVES'!C$9:I$115,7,FALSE),0)</f>
        <v>0</v>
      </c>
      <c r="M170" s="1">
        <v>0</v>
      </c>
      <c r="N170" s="1">
        <f>IFERROR(VLOOKUP(B170,'2889 - LAW LIBRARY'!C$9:I$21,7,FALSE),0)</f>
        <v>0</v>
      </c>
      <c r="O170" s="1">
        <v>0</v>
      </c>
      <c r="P170" s="1">
        <f>IFERROR(VLOOKUP(B170,'3150 - DHHS ADMINISTRATION'!C$9:I$69,7,FALSE),0)</f>
        <v>0</v>
      </c>
      <c r="Q170" s="1">
        <f t="shared" si="2"/>
        <v>24050.942712297168</v>
      </c>
    </row>
    <row r="171" spans="1:17">
      <c r="A171" s="1">
        <v>176</v>
      </c>
      <c r="B171" s="1" t="s">
        <v>183</v>
      </c>
      <c r="C171" s="1">
        <f>IFERROR(VLOOKUP(B171,'BUILDING DEPRECIATION'!C$9:I$200,7,FALSE),0)</f>
        <v>2231</v>
      </c>
      <c r="D171" s="1">
        <v>0</v>
      </c>
      <c r="E171" s="1">
        <f>IFERROR(VLOOKUP(B171,'1130 - CONTROLLER'!C$9:I$582,7,FALSE),0)</f>
        <v>5426.1568524965242</v>
      </c>
      <c r="F171" s="1">
        <f>IFERROR(VLOOKUP(B171,'1080 - TREASURER'!C$9:I$522,7,FALSE),0)</f>
        <v>609.84173552470202</v>
      </c>
      <c r="G171" s="1">
        <f>IFERROR(VLOOKUP(B171,'1340 - ADM BUDGET AND PLANNING '!C$9:I$592,7,FALSE),0)</f>
        <v>7791.2314352509857</v>
      </c>
      <c r="H171" s="1">
        <f>IFERROR(VLOOKUP(B171,'1342 - ADM INTERNAL AUDIT'!C$9:I$585,7,FALSE),0)</f>
        <v>373.25763990718082</v>
      </c>
      <c r="I171" s="1">
        <v>0</v>
      </c>
      <c r="J171" s="1">
        <f>IFERROR(VLOOKUP(B171,'LEGISLATIVE AUDITOR'!C$9:I$92,7,FALSE),0)</f>
        <v>0</v>
      </c>
      <c r="K171" s="1">
        <f>IFERROR(VLOOKUP(B171,'2892 - DCA ADMINISTRATION'!C$9:I$23,7,FALSE),0)</f>
        <v>0</v>
      </c>
      <c r="L171" s="1">
        <f>IFERROR(VLOOKUP(B171,'1052 - STATE ARCHIVES'!C$9:I$115,7,FALSE),0)</f>
        <v>0</v>
      </c>
      <c r="M171" s="1">
        <v>0</v>
      </c>
      <c r="N171" s="1">
        <f>IFERROR(VLOOKUP(B171,'2889 - LAW LIBRARY'!C$9:I$21,7,FALSE),0)</f>
        <v>0</v>
      </c>
      <c r="O171" s="1">
        <v>0</v>
      </c>
      <c r="P171" s="1">
        <f>IFERROR(VLOOKUP(B171,'3150 - DHHS ADMINISTRATION'!C$9:I$69,7,FALSE),0)</f>
        <v>0</v>
      </c>
      <c r="Q171" s="1">
        <f t="shared" si="2"/>
        <v>16431.487663179392</v>
      </c>
    </row>
    <row r="172" spans="1:17">
      <c r="A172" s="1">
        <v>177</v>
      </c>
      <c r="B172" s="1" t="s">
        <v>184</v>
      </c>
      <c r="C172" s="1">
        <f>IFERROR(VLOOKUP(B172,'BUILDING DEPRECIATION'!C$9:I$200,7,FALSE),0)</f>
        <v>3436</v>
      </c>
      <c r="D172" s="1">
        <v>0</v>
      </c>
      <c r="E172" s="1">
        <f>IFERROR(VLOOKUP(B172,'1130 - CONTROLLER'!C$9:I$582,7,FALSE),0)</f>
        <v>8878.1333907891985</v>
      </c>
      <c r="F172" s="1">
        <f>IFERROR(VLOOKUP(B172,'1080 - TREASURER'!C$9:I$522,7,FALSE),0)</f>
        <v>956.18340393208803</v>
      </c>
      <c r="G172" s="1">
        <f>IFERROR(VLOOKUP(B172,'1340 - ADM BUDGET AND PLANNING '!C$9:I$592,7,FALSE),0)</f>
        <v>11107.946231665985</v>
      </c>
      <c r="H172" s="1">
        <f>IFERROR(VLOOKUP(B172,'1342 - ADM INTERNAL AUDIT'!C$9:I$585,7,FALSE),0)</f>
        <v>618.15740636370583</v>
      </c>
      <c r="I172" s="1">
        <v>0</v>
      </c>
      <c r="J172" s="1">
        <f>IFERROR(VLOOKUP(B172,'LEGISLATIVE AUDITOR'!C$9:I$92,7,FALSE),0)</f>
        <v>0</v>
      </c>
      <c r="K172" s="1">
        <f>IFERROR(VLOOKUP(B172,'2892 - DCA ADMINISTRATION'!C$9:I$23,7,FALSE),0)</f>
        <v>0</v>
      </c>
      <c r="L172" s="1">
        <f>IFERROR(VLOOKUP(B172,'1052 - STATE ARCHIVES'!C$9:I$115,7,FALSE),0)</f>
        <v>0</v>
      </c>
      <c r="M172" s="1">
        <v>0</v>
      </c>
      <c r="N172" s="1">
        <f>IFERROR(VLOOKUP(B172,'2889 - LAW LIBRARY'!C$9:I$21,7,FALSE),0)</f>
        <v>0</v>
      </c>
      <c r="O172" s="1">
        <v>0</v>
      </c>
      <c r="P172" s="1">
        <f>IFERROR(VLOOKUP(B172,'3150 - DHHS ADMINISTRATION'!C$9:I$69,7,FALSE),0)</f>
        <v>0</v>
      </c>
      <c r="Q172" s="1">
        <f t="shared" si="2"/>
        <v>24996.420432750976</v>
      </c>
    </row>
    <row r="173" spans="1:17">
      <c r="A173" s="1">
        <v>178</v>
      </c>
      <c r="B173" s="1" t="s">
        <v>185</v>
      </c>
      <c r="C173" s="1">
        <f>IFERROR(VLOOKUP(B173,'BUILDING DEPRECIATION'!C$9:I$200,7,FALSE),0)</f>
        <v>4034</v>
      </c>
      <c r="D173" s="1">
        <v>0</v>
      </c>
      <c r="E173" s="1">
        <f>IFERROR(VLOOKUP(B173,'1130 - CONTROLLER'!C$9:I$582,7,FALSE),0)</f>
        <v>4907.0878990828269</v>
      </c>
      <c r="F173" s="1">
        <f>IFERROR(VLOOKUP(B173,'1080 - TREASURER'!C$9:I$522,7,FALSE),0)</f>
        <v>469.78148312328869</v>
      </c>
      <c r="G173" s="1">
        <f>IFERROR(VLOOKUP(B173,'1340 - ADM BUDGET AND PLANNING '!C$9:I$592,7,FALSE),0)</f>
        <v>8291.1809451933732</v>
      </c>
      <c r="H173" s="1">
        <f>IFERROR(VLOOKUP(B173,'1342 - ADM INTERNAL AUDIT'!C$9:I$585,7,FALSE),0)</f>
        <v>327.14037436284269</v>
      </c>
      <c r="I173" s="1">
        <v>0</v>
      </c>
      <c r="J173" s="1">
        <f>IFERROR(VLOOKUP(B173,'LEGISLATIVE AUDITOR'!C$9:I$92,7,FALSE),0)</f>
        <v>0</v>
      </c>
      <c r="K173" s="1">
        <f>IFERROR(VLOOKUP(B173,'2892 - DCA ADMINISTRATION'!C$9:I$23,7,FALSE),0)</f>
        <v>0</v>
      </c>
      <c r="L173" s="1">
        <f>IFERROR(VLOOKUP(B173,'1052 - STATE ARCHIVES'!C$9:I$115,7,FALSE),0)</f>
        <v>0</v>
      </c>
      <c r="M173" s="1">
        <v>0</v>
      </c>
      <c r="N173" s="1">
        <f>IFERROR(VLOOKUP(B173,'2889 - LAW LIBRARY'!C$9:I$21,7,FALSE),0)</f>
        <v>0</v>
      </c>
      <c r="O173" s="1">
        <v>0</v>
      </c>
      <c r="P173" s="1">
        <f>IFERROR(VLOOKUP(B173,'3150 - DHHS ADMINISTRATION'!C$9:I$69,7,FALSE),0)</f>
        <v>0</v>
      </c>
      <c r="Q173" s="1">
        <f t="shared" si="2"/>
        <v>18029.190701762334</v>
      </c>
    </row>
    <row r="174" spans="1:17">
      <c r="A174" s="1">
        <v>179</v>
      </c>
      <c r="B174" s="1" t="s">
        <v>186</v>
      </c>
      <c r="C174" s="1">
        <f>IFERROR(VLOOKUP(B174,'BUILDING DEPRECIATION'!C$9:I$200,7,FALSE),0)</f>
        <v>0</v>
      </c>
      <c r="D174" s="1">
        <v>0</v>
      </c>
      <c r="E174" s="1">
        <f>IFERROR(VLOOKUP(B174,'1130 - CONTROLLER'!C$9:I$582,7,FALSE),0)</f>
        <v>1441.5846133773039</v>
      </c>
      <c r="F174" s="1">
        <f>IFERROR(VLOOKUP(B174,'1080 - TREASURER'!C$9:I$522,7,FALSE),0)</f>
        <v>19.674067348886439</v>
      </c>
      <c r="G174" s="1">
        <f>IFERROR(VLOOKUP(B174,'1340 - ADM BUDGET AND PLANNING '!C$9:I$592,7,FALSE),0)</f>
        <v>1788.3440123425919</v>
      </c>
      <c r="H174" s="1">
        <f>IFERROR(VLOOKUP(B174,'1342 - ADM INTERNAL AUDIT'!C$9:I$585,7,FALSE),0)</f>
        <v>105.59704271175552</v>
      </c>
      <c r="I174" s="1">
        <v>0</v>
      </c>
      <c r="J174" s="1">
        <f>IFERROR(VLOOKUP(B174,'LEGISLATIVE AUDITOR'!C$9:I$92,7,FALSE),0)</f>
        <v>0</v>
      </c>
      <c r="K174" s="1">
        <f>IFERROR(VLOOKUP(B174,'2892 - DCA ADMINISTRATION'!C$9:I$23,7,FALSE),0)</f>
        <v>0</v>
      </c>
      <c r="L174" s="1">
        <f>IFERROR(VLOOKUP(B174,'1052 - STATE ARCHIVES'!C$9:I$115,7,FALSE),0)</f>
        <v>0</v>
      </c>
      <c r="M174" s="1">
        <v>0</v>
      </c>
      <c r="N174" s="1">
        <f>IFERROR(VLOOKUP(B174,'2889 - LAW LIBRARY'!C$9:I$21,7,FALSE),0)</f>
        <v>0</v>
      </c>
      <c r="O174" s="1">
        <v>0</v>
      </c>
      <c r="P174" s="1">
        <f>IFERROR(VLOOKUP(B174,'3150 - DHHS ADMINISTRATION'!C$9:I$69,7,FALSE),0)</f>
        <v>0</v>
      </c>
      <c r="Q174" s="1">
        <f t="shared" si="2"/>
        <v>3355.1997357805376</v>
      </c>
    </row>
    <row r="175" spans="1:17">
      <c r="A175" s="1">
        <v>180</v>
      </c>
      <c r="B175" s="1" t="s">
        <v>187</v>
      </c>
      <c r="C175" s="1">
        <f>IFERROR(VLOOKUP(B175,'BUILDING DEPRECIATION'!C$9:I$200,7,FALSE),0)</f>
        <v>48721</v>
      </c>
      <c r="D175" s="1">
        <v>0</v>
      </c>
      <c r="E175" s="1">
        <f>IFERROR(VLOOKUP(B175,'1130 - CONTROLLER'!C$9:I$582,7,FALSE),0)</f>
        <v>4908.592051133196</v>
      </c>
      <c r="F175" s="1">
        <f>IFERROR(VLOOKUP(B175,'1080 - TREASURER'!C$9:I$522,7,FALSE),0)</f>
        <v>3134.8236927485905</v>
      </c>
      <c r="G175" s="1">
        <f>IFERROR(VLOOKUP(B175,'1340 - ADM BUDGET AND PLANNING '!C$9:I$592,7,FALSE),0)</f>
        <v>4913.8487287249618</v>
      </c>
      <c r="H175" s="1">
        <f>IFERROR(VLOOKUP(B175,'1342 - ADM INTERNAL AUDIT'!C$9:I$585,7,FALSE),0)</f>
        <v>343.17338139352967</v>
      </c>
      <c r="I175" s="1">
        <v>0</v>
      </c>
      <c r="J175" s="1">
        <f>IFERROR(VLOOKUP(B175,'LEGISLATIVE AUDITOR'!C$9:I$92,7,FALSE),0)</f>
        <v>-23386.216619999999</v>
      </c>
      <c r="K175" s="1">
        <f>IFERROR(VLOOKUP(B175,'2892 - DCA ADMINISTRATION'!C$9:I$23,7,FALSE),0)</f>
        <v>0</v>
      </c>
      <c r="L175" s="1">
        <f>IFERROR(VLOOKUP(B175,'1052 - STATE ARCHIVES'!C$9:I$115,7,FALSE),0)</f>
        <v>-1204.4979261257929</v>
      </c>
      <c r="M175" s="1">
        <v>0</v>
      </c>
      <c r="N175" s="1">
        <f>IFERROR(VLOOKUP(B175,'2889 - LAW LIBRARY'!C$9:I$21,7,FALSE),0)</f>
        <v>0</v>
      </c>
      <c r="O175" s="1">
        <v>0</v>
      </c>
      <c r="P175" s="1">
        <f>IFERROR(VLOOKUP(B175,'3150 - DHHS ADMINISTRATION'!C$9:I$69,7,FALSE),0)</f>
        <v>0</v>
      </c>
      <c r="Q175" s="1">
        <f t="shared" si="2"/>
        <v>37430.723307874483</v>
      </c>
    </row>
    <row r="176" spans="1:17">
      <c r="A176" s="1">
        <v>181</v>
      </c>
      <c r="B176" s="1" t="s">
        <v>188</v>
      </c>
      <c r="C176" s="1">
        <f>IFERROR(VLOOKUP(B176,'BUILDING DEPRECIATION'!C$9:I$200,7,FALSE),0)</f>
        <v>3963</v>
      </c>
      <c r="D176" s="1">
        <v>0</v>
      </c>
      <c r="E176" s="1">
        <f>IFERROR(VLOOKUP(B176,'1130 - CONTROLLER'!C$9:I$582,7,FALSE),0)</f>
        <v>2231.8483270155975</v>
      </c>
      <c r="F176" s="1">
        <f>IFERROR(VLOOKUP(B176,'1080 - TREASURER'!C$9:I$522,7,FALSE),0)</f>
        <v>175.5807515966454</v>
      </c>
      <c r="G176" s="1">
        <f>IFERROR(VLOOKUP(B176,'1340 - ADM BUDGET AND PLANNING '!C$9:I$592,7,FALSE),0)</f>
        <v>3328.960561644386</v>
      </c>
      <c r="H176" s="1">
        <f>IFERROR(VLOOKUP(B176,'1342 - ADM INTERNAL AUDIT'!C$9:I$585,7,FALSE),0)</f>
        <v>168.60653603915245</v>
      </c>
      <c r="I176" s="1">
        <v>0</v>
      </c>
      <c r="J176" s="1">
        <f>IFERROR(VLOOKUP(B176,'LEGISLATIVE AUDITOR'!C$9:I$92,7,FALSE),0)</f>
        <v>0</v>
      </c>
      <c r="K176" s="1">
        <f>IFERROR(VLOOKUP(B176,'2892 - DCA ADMINISTRATION'!C$9:I$23,7,FALSE),0)</f>
        <v>-14509.145197280701</v>
      </c>
      <c r="L176" s="1">
        <f>IFERROR(VLOOKUP(B176,'1052 - STATE ARCHIVES'!C$9:I$115,7,FALSE),0)</f>
        <v>-185.02506407294538</v>
      </c>
      <c r="M176" s="1">
        <v>1455.1876920724601</v>
      </c>
      <c r="N176" s="1">
        <f>IFERROR(VLOOKUP(B176,'2889 - LAW LIBRARY'!C$9:I$21,7,FALSE),0)</f>
        <v>0</v>
      </c>
      <c r="O176" s="1">
        <v>0</v>
      </c>
      <c r="P176" s="1">
        <f>IFERROR(VLOOKUP(B176,'3150 - DHHS ADMINISTRATION'!C$9:I$69,7,FALSE),0)</f>
        <v>0</v>
      </c>
      <c r="Q176" s="1">
        <f t="shared" si="2"/>
        <v>-3370.9863929854055</v>
      </c>
    </row>
    <row r="177" spans="1:17">
      <c r="A177" s="1">
        <v>182</v>
      </c>
      <c r="B177" s="1" t="s">
        <v>189</v>
      </c>
      <c r="C177" s="1">
        <f>IFERROR(VLOOKUP(B177,'BUILDING DEPRECIATION'!C$9:I$200,7,FALSE),0)</f>
        <v>0</v>
      </c>
      <c r="D177" s="1">
        <v>0</v>
      </c>
      <c r="E177" s="1">
        <f>IFERROR(VLOOKUP(B177,'1130 - CONTROLLER'!C$9:I$582,7,FALSE),0)</f>
        <v>146.53552893537284</v>
      </c>
      <c r="F177" s="1">
        <f>IFERROR(VLOOKUP(B177,'1080 - TREASURER'!C$9:I$522,7,FALSE),0)</f>
        <v>17.228715574934554</v>
      </c>
      <c r="G177" s="1">
        <f>IFERROR(VLOOKUP(B177,'1340 - ADM BUDGET AND PLANNING '!C$9:I$592,7,FALSE),0)</f>
        <v>852.2937274033402</v>
      </c>
      <c r="H177" s="1">
        <f>IFERROR(VLOOKUP(B177,'1342 - ADM INTERNAL AUDIT'!C$9:I$585,7,FALSE),0)</f>
        <v>11.394861961300208</v>
      </c>
      <c r="I177" s="1">
        <v>0</v>
      </c>
      <c r="J177" s="1">
        <f>IFERROR(VLOOKUP(B177,'LEGISLATIVE AUDITOR'!C$9:I$92,7,FALSE),0)</f>
        <v>0</v>
      </c>
      <c r="K177" s="1">
        <f>IFERROR(VLOOKUP(B177,'2892 - DCA ADMINISTRATION'!C$9:I$23,7,FALSE),0)</f>
        <v>0</v>
      </c>
      <c r="L177" s="1">
        <f>IFERROR(VLOOKUP(B177,'1052 - STATE ARCHIVES'!C$9:I$115,7,FALSE),0)</f>
        <v>0</v>
      </c>
      <c r="M177" s="1">
        <v>0</v>
      </c>
      <c r="N177" s="1">
        <f>IFERROR(VLOOKUP(B177,'2889 - LAW LIBRARY'!C$9:I$21,7,FALSE),0)</f>
        <v>0</v>
      </c>
      <c r="O177" s="1">
        <v>0</v>
      </c>
      <c r="P177" s="1">
        <f>IFERROR(VLOOKUP(B177,'3150 - DHHS ADMINISTRATION'!C$9:I$69,7,FALSE),0)</f>
        <v>0</v>
      </c>
      <c r="Q177" s="1">
        <f t="shared" si="2"/>
        <v>1027.4528338749478</v>
      </c>
    </row>
    <row r="178" spans="1:17">
      <c r="A178" s="1">
        <v>183</v>
      </c>
      <c r="B178" s="1" t="s">
        <v>190</v>
      </c>
      <c r="C178" s="1">
        <f>IFERROR(VLOOKUP(B178,'BUILDING DEPRECIATION'!C$9:I$200,7,FALSE),0)</f>
        <v>0</v>
      </c>
      <c r="D178" s="1">
        <v>0</v>
      </c>
      <c r="E178" s="1">
        <f>IFERROR(VLOOKUP(B178,'1130 - CONTROLLER'!C$9:I$582,7,FALSE),0)</f>
        <v>178.66959072172952</v>
      </c>
      <c r="F178" s="1">
        <f>IFERROR(VLOOKUP(B178,'1080 - TREASURER'!C$9:I$522,7,FALSE),0)</f>
        <v>10.359200618504904</v>
      </c>
      <c r="G178" s="1">
        <f>IFERROR(VLOOKUP(B178,'1340 - ADM BUDGET AND PLANNING '!C$9:I$592,7,FALSE),0)</f>
        <v>854.22261231776304</v>
      </c>
      <c r="H178" s="1">
        <f>IFERROR(VLOOKUP(B178,'1342 - ADM INTERNAL AUDIT'!C$9:I$585,7,FALSE),0)</f>
        <v>13.768483071377712</v>
      </c>
      <c r="I178" s="1">
        <v>0</v>
      </c>
      <c r="J178" s="1">
        <f>IFERROR(VLOOKUP(B178,'LEGISLATIVE AUDITOR'!C$9:I$92,7,FALSE),0)</f>
        <v>0</v>
      </c>
      <c r="K178" s="1">
        <f>IFERROR(VLOOKUP(B178,'2892 - DCA ADMINISTRATION'!C$9:I$23,7,FALSE),0)</f>
        <v>0</v>
      </c>
      <c r="L178" s="1">
        <f>IFERROR(VLOOKUP(B178,'1052 - STATE ARCHIVES'!C$9:I$115,7,FALSE),0)</f>
        <v>2948.7234067289473</v>
      </c>
      <c r="M178" s="1">
        <v>7275.9384603623002</v>
      </c>
      <c r="N178" s="1">
        <f>IFERROR(VLOOKUP(B178,'2889 - LAW LIBRARY'!C$9:I$21,7,FALSE),0)</f>
        <v>0</v>
      </c>
      <c r="O178" s="1">
        <v>0</v>
      </c>
      <c r="P178" s="1">
        <f>IFERROR(VLOOKUP(B178,'3150 - DHHS ADMINISTRATION'!C$9:I$69,7,FALSE),0)</f>
        <v>0</v>
      </c>
      <c r="Q178" s="1">
        <f t="shared" si="2"/>
        <v>11281.681753820623</v>
      </c>
    </row>
    <row r="179" spans="1:17">
      <c r="A179" s="1">
        <v>184</v>
      </c>
      <c r="B179" s="1" t="s">
        <v>191</v>
      </c>
      <c r="C179" s="1">
        <f>IFERROR(VLOOKUP(B179,'BUILDING DEPRECIATION'!C$9:I$200,7,FALSE),0)</f>
        <v>-501238</v>
      </c>
      <c r="D179" s="1">
        <v>0</v>
      </c>
      <c r="E179" s="1">
        <f>IFERROR(VLOOKUP(B179,'1130 - CONTROLLER'!C$9:I$582,7,FALSE),0)</f>
        <v>-6267.3256831813842</v>
      </c>
      <c r="F179" s="1">
        <f>IFERROR(VLOOKUP(B179,'1080 - TREASURER'!C$9:I$522,7,FALSE),0)</f>
        <v>-484.27856190549272</v>
      </c>
      <c r="G179" s="1">
        <f>IFERROR(VLOOKUP(B179,'1340 - ADM BUDGET AND PLANNING '!C$9:I$592,7,FALSE),0)</f>
        <v>-555.93842302095936</v>
      </c>
      <c r="H179" s="1">
        <f>IFERROR(VLOOKUP(B179,'1342 - ADM INTERNAL AUDIT'!C$9:I$585,7,FALSE),0)</f>
        <v>-561.06833796139131</v>
      </c>
      <c r="I179" s="1">
        <v>0</v>
      </c>
      <c r="J179" s="1">
        <f>IFERROR(VLOOKUP(B179,'LEGISLATIVE AUDITOR'!C$9:I$92,7,FALSE),0)</f>
        <v>0</v>
      </c>
      <c r="K179" s="1">
        <f>IFERROR(VLOOKUP(B179,'2892 - DCA ADMINISTRATION'!C$9:I$23,7,FALSE),0)</f>
        <v>-41301.032277087099</v>
      </c>
      <c r="L179" s="1">
        <f>IFERROR(VLOOKUP(B179,'1052 - STATE ARCHIVES'!C$9:I$115,7,FALSE),0)</f>
        <v>0</v>
      </c>
      <c r="M179" s="1">
        <v>748748.69714320195</v>
      </c>
      <c r="N179" s="1">
        <f>IFERROR(VLOOKUP(B179,'2889 - LAW LIBRARY'!C$9:I$21,7,FALSE),0)</f>
        <v>-32669.644584162139</v>
      </c>
      <c r="O179" s="1">
        <v>0</v>
      </c>
      <c r="P179" s="1">
        <f>IFERROR(VLOOKUP(B179,'3150 - DHHS ADMINISTRATION'!C$9:I$69,7,FALSE),0)</f>
        <v>0</v>
      </c>
      <c r="Q179" s="1">
        <f t="shared" si="2"/>
        <v>165671.40927588349</v>
      </c>
    </row>
    <row r="180" spans="1:17">
      <c r="A180" s="1">
        <v>185</v>
      </c>
      <c r="B180" s="1" t="s">
        <v>192</v>
      </c>
      <c r="C180" s="1">
        <f>IFERROR(VLOOKUP(B180,'BUILDING DEPRECIATION'!C$9:I$200,7,FALSE),0)</f>
        <v>0</v>
      </c>
      <c r="D180" s="1">
        <v>0</v>
      </c>
      <c r="E180" s="1">
        <f>IFERROR(VLOOKUP(B180,'1130 - CONTROLLER'!C$9:I$582,7,FALSE),0)</f>
        <v>0</v>
      </c>
      <c r="F180" s="1">
        <f>IFERROR(VLOOKUP(B180,'1080 - TREASURER'!C$9:I$522,7,FALSE),0)</f>
        <v>0</v>
      </c>
      <c r="G180" s="1">
        <f>IFERROR(VLOOKUP(B180,'1340 - ADM BUDGET AND PLANNING '!C$9:I$592,7,FALSE),0)</f>
        <v>0</v>
      </c>
      <c r="H180" s="1">
        <f>IFERROR(VLOOKUP(B180,'1342 - ADM INTERNAL AUDIT'!C$9:I$585,7,FALSE),0)</f>
        <v>0</v>
      </c>
      <c r="I180" s="1">
        <v>0</v>
      </c>
      <c r="J180" s="1">
        <f>IFERROR(VLOOKUP(B180,'LEGISLATIVE AUDITOR'!C$9:I$92,7,FALSE),0)</f>
        <v>0</v>
      </c>
      <c r="K180" s="1">
        <f>IFERROR(VLOOKUP(B180,'2892 - DCA ADMINISTRATION'!C$9:I$23,7,FALSE),0)</f>
        <v>0</v>
      </c>
      <c r="L180" s="1">
        <f>IFERROR(VLOOKUP(B180,'1052 - STATE ARCHIVES'!C$9:I$115,7,FALSE),0)</f>
        <v>0</v>
      </c>
      <c r="M180" s="1">
        <v>0</v>
      </c>
      <c r="N180" s="1">
        <f>IFERROR(VLOOKUP(B180,'2889 - LAW LIBRARY'!C$9:I$21,7,FALSE),0)</f>
        <v>0</v>
      </c>
      <c r="O180" s="1">
        <v>0</v>
      </c>
      <c r="P180" s="1">
        <f>IFERROR(VLOOKUP(B180,'3150 - DHHS ADMINISTRATION'!C$9:I$69,7,FALSE),0)</f>
        <v>0</v>
      </c>
      <c r="Q180" s="1">
        <f t="shared" si="2"/>
        <v>0</v>
      </c>
    </row>
    <row r="181" spans="1:17">
      <c r="A181" s="1">
        <v>186</v>
      </c>
      <c r="B181" s="1" t="s">
        <v>193</v>
      </c>
      <c r="C181" s="1">
        <f>IFERROR(VLOOKUP(B181,'BUILDING DEPRECIATION'!C$9:I$200,7,FALSE),0)</f>
        <v>0</v>
      </c>
      <c r="D181" s="1">
        <v>0</v>
      </c>
      <c r="E181" s="1">
        <f>IFERROR(VLOOKUP(B181,'1130 - CONTROLLER'!C$9:I$582,7,FALSE),0)</f>
        <v>21.442095801567191</v>
      </c>
      <c r="F181" s="1">
        <f>IFERROR(VLOOKUP(B181,'1080 - TREASURER'!C$9:I$522,7,FALSE),0)</f>
        <v>0.74187967950339218</v>
      </c>
      <c r="G181" s="1">
        <f>IFERROR(VLOOKUP(B181,'1340 - ADM BUDGET AND PLANNING '!C$9:I$592,7,FALSE),0)</f>
        <v>26.748149317356209</v>
      </c>
      <c r="H181" s="1">
        <f>IFERROR(VLOOKUP(B181,'1342 - ADM INTERNAL AUDIT'!C$9:I$585,7,FALSE),0)</f>
        <v>1.6591216505062367</v>
      </c>
      <c r="I181" s="1">
        <v>0</v>
      </c>
      <c r="J181" s="1">
        <f>IFERROR(VLOOKUP(B181,'LEGISLATIVE AUDITOR'!C$9:I$92,7,FALSE),0)</f>
        <v>0</v>
      </c>
      <c r="K181" s="1">
        <f>IFERROR(VLOOKUP(B181,'2892 - DCA ADMINISTRATION'!C$9:I$23,7,FALSE),0)</f>
        <v>0</v>
      </c>
      <c r="L181" s="1">
        <f>IFERROR(VLOOKUP(B181,'1052 - STATE ARCHIVES'!C$9:I$115,7,FALSE),0)</f>
        <v>0</v>
      </c>
      <c r="M181" s="1">
        <v>0</v>
      </c>
      <c r="N181" s="1">
        <f>IFERROR(VLOOKUP(B181,'2889 - LAW LIBRARY'!C$9:I$21,7,FALSE),0)</f>
        <v>0</v>
      </c>
      <c r="O181" s="1">
        <v>0</v>
      </c>
      <c r="P181" s="1">
        <f>IFERROR(VLOOKUP(B181,'3150 - DHHS ADMINISTRATION'!C$9:I$69,7,FALSE),0)</f>
        <v>0</v>
      </c>
      <c r="Q181" s="1">
        <f t="shared" si="2"/>
        <v>50.591246448933028</v>
      </c>
    </row>
    <row r="182" spans="1:17">
      <c r="A182" s="1">
        <v>187</v>
      </c>
      <c r="B182" s="1" t="s">
        <v>194</v>
      </c>
      <c r="C182" s="1">
        <f>IFERROR(VLOOKUP(B182,'BUILDING DEPRECIATION'!C$9:I$200,7,FALSE),0)</f>
        <v>2750.5597076923068</v>
      </c>
      <c r="D182" s="1">
        <v>0</v>
      </c>
      <c r="E182" s="1">
        <f>IFERROR(VLOOKUP(B182,'1130 - CONTROLLER'!C$9:I$582,7,FALSE),0)</f>
        <v>1240.4665604092149</v>
      </c>
      <c r="F182" s="1">
        <f>IFERROR(VLOOKUP(B182,'1080 - TREASURER'!C$9:I$522,7,FALSE),0)</f>
        <v>121.04980157404506</v>
      </c>
      <c r="G182" s="1">
        <f>IFERROR(VLOOKUP(B182,'1340 - ADM BUDGET AND PLANNING '!C$9:I$592,7,FALSE),0)</f>
        <v>7998.0798403436374</v>
      </c>
      <c r="H182" s="1">
        <f>IFERROR(VLOOKUP(B182,'1342 - ADM INTERNAL AUDIT'!C$9:I$585,7,FALSE),0)</f>
        <v>89.968501879559284</v>
      </c>
      <c r="I182" s="1">
        <v>0</v>
      </c>
      <c r="J182" s="1">
        <f>IFERROR(VLOOKUP(B182,'LEGISLATIVE AUDITOR'!C$9:I$92,7,FALSE),0)</f>
        <v>0</v>
      </c>
      <c r="K182" s="1">
        <f>IFERROR(VLOOKUP(B182,'2892 - DCA ADMINISTRATION'!C$9:I$23,7,FALSE),0)</f>
        <v>-3627.2862993201902</v>
      </c>
      <c r="L182" s="1">
        <f>IFERROR(VLOOKUP(B182,'1052 - STATE ARCHIVES'!C$9:I$115,7,FALSE),0)</f>
        <v>0</v>
      </c>
      <c r="M182" s="1">
        <v>0</v>
      </c>
      <c r="N182" s="1">
        <f>IFERROR(VLOOKUP(B182,'2889 - LAW LIBRARY'!C$9:I$21,7,FALSE),0)</f>
        <v>0</v>
      </c>
      <c r="O182" s="1">
        <v>0</v>
      </c>
      <c r="P182" s="1">
        <f>IFERROR(VLOOKUP(B182,'3150 - DHHS ADMINISTRATION'!C$9:I$69,7,FALSE),0)</f>
        <v>0</v>
      </c>
      <c r="Q182" s="1">
        <f t="shared" si="2"/>
        <v>8572.8381125785727</v>
      </c>
    </row>
    <row r="183" spans="1:17">
      <c r="A183" s="1">
        <v>188</v>
      </c>
      <c r="B183" s="1" t="s">
        <v>195</v>
      </c>
      <c r="C183" s="1">
        <f>IFERROR(VLOOKUP(B183,'BUILDING DEPRECIATION'!C$9:I$200,7,FALSE),0)</f>
        <v>0</v>
      </c>
      <c r="D183" s="1">
        <v>0</v>
      </c>
      <c r="E183" s="1">
        <f>IFERROR(VLOOKUP(B183,'1130 - CONTROLLER'!C$9:I$582,7,FALSE),0)</f>
        <v>321.01868989230127</v>
      </c>
      <c r="F183" s="1">
        <f>IFERROR(VLOOKUP(B183,'1080 - TREASURER'!C$9:I$522,7,FALSE),0)</f>
        <v>111.65025602835544</v>
      </c>
      <c r="G183" s="1">
        <f>IFERROR(VLOOKUP(B183,'1340 - ADM BUDGET AND PLANNING '!C$9:I$592,7,FALSE),0)</f>
        <v>653.61794260223826</v>
      </c>
      <c r="H183" s="1">
        <f>IFERROR(VLOOKUP(B183,'1342 - ADM INTERNAL AUDIT'!C$9:I$585,7,FALSE),0)</f>
        <v>24.982990082082381</v>
      </c>
      <c r="I183" s="1">
        <v>0</v>
      </c>
      <c r="J183" s="1">
        <f>IFERROR(VLOOKUP(B183,'LEGISLATIVE AUDITOR'!C$9:I$92,7,FALSE),0)</f>
        <v>0</v>
      </c>
      <c r="K183" s="1">
        <f>IFERROR(VLOOKUP(B183,'2892 - DCA ADMINISTRATION'!C$9:I$23,7,FALSE),0)</f>
        <v>0</v>
      </c>
      <c r="L183" s="1">
        <f>IFERROR(VLOOKUP(B183,'1052 - STATE ARCHIVES'!C$9:I$115,7,FALSE),0)</f>
        <v>0</v>
      </c>
      <c r="M183" s="1">
        <v>0</v>
      </c>
      <c r="N183" s="1">
        <f>IFERROR(VLOOKUP(B183,'2889 - LAW LIBRARY'!C$9:I$21,7,FALSE),0)</f>
        <v>0</v>
      </c>
      <c r="O183" s="1">
        <v>0</v>
      </c>
      <c r="P183" s="1">
        <f>IFERROR(VLOOKUP(B183,'3150 - DHHS ADMINISTRATION'!C$9:I$69,7,FALSE),0)</f>
        <v>0</v>
      </c>
      <c r="Q183" s="1">
        <f t="shared" si="2"/>
        <v>1111.2698786049773</v>
      </c>
    </row>
    <row r="184" spans="1:17">
      <c r="A184" s="1">
        <v>189</v>
      </c>
      <c r="B184" s="1" t="s">
        <v>196</v>
      </c>
      <c r="C184" s="1">
        <f>IFERROR(VLOOKUP(B184,'BUILDING DEPRECIATION'!C$9:I$200,7,FALSE),0)</f>
        <v>237389</v>
      </c>
      <c r="D184" s="1">
        <v>0</v>
      </c>
      <c r="E184" s="1">
        <f>IFERROR(VLOOKUP(B184,'1130 - CONTROLLER'!C$9:I$582,7,FALSE),0)</f>
        <v>5671.0363137195927</v>
      </c>
      <c r="F184" s="1">
        <f>IFERROR(VLOOKUP(B184,'1080 - TREASURER'!C$9:I$522,7,FALSE),0)</f>
        <v>529.32387943137621</v>
      </c>
      <c r="G184" s="1">
        <f>IFERROR(VLOOKUP(B184,'1340 - ADM BUDGET AND PLANNING '!C$9:I$592,7,FALSE),0)</f>
        <v>5289.797545789299</v>
      </c>
      <c r="H184" s="1">
        <f>IFERROR(VLOOKUP(B184,'1342 - ADM INTERNAL AUDIT'!C$9:I$585,7,FALSE),0)</f>
        <v>425.9207744222191</v>
      </c>
      <c r="I184" s="1">
        <v>0</v>
      </c>
      <c r="J184" s="1">
        <f>IFERROR(VLOOKUP(B184,'LEGISLATIVE AUDITOR'!C$9:I$92,7,FALSE),0)</f>
        <v>0</v>
      </c>
      <c r="K184" s="1">
        <f>IFERROR(VLOOKUP(B184,'2892 - DCA ADMINISTRATION'!C$9:I$23,7,FALSE),0)</f>
        <v>-38574.313610701603</v>
      </c>
      <c r="L184" s="1">
        <f>IFERROR(VLOOKUP(B184,'1052 - STATE ARCHIVES'!C$9:I$115,7,FALSE),0)</f>
        <v>575.98840585783012</v>
      </c>
      <c r="M184" s="1">
        <v>1273.2892305634</v>
      </c>
      <c r="N184" s="1">
        <f>IFERROR(VLOOKUP(B184,'2889 - LAW LIBRARY'!C$9:I$21,7,FALSE),0)</f>
        <v>0</v>
      </c>
      <c r="O184" s="1">
        <v>0</v>
      </c>
      <c r="P184" s="1">
        <f>IFERROR(VLOOKUP(B184,'3150 - DHHS ADMINISTRATION'!C$9:I$69,7,FALSE),0)</f>
        <v>0</v>
      </c>
      <c r="Q184" s="1">
        <f t="shared" si="2"/>
        <v>212580.04253908206</v>
      </c>
    </row>
    <row r="185" spans="1:17">
      <c r="A185" s="1">
        <v>190</v>
      </c>
      <c r="B185" s="1" t="s">
        <v>197</v>
      </c>
      <c r="C185" s="1">
        <f>IFERROR(VLOOKUP(B185,'BUILDING DEPRECIATION'!C$9:I$200,7,FALSE),0)</f>
        <v>0</v>
      </c>
      <c r="D185" s="1">
        <v>0</v>
      </c>
      <c r="E185" s="1">
        <f>IFERROR(VLOOKUP(B185,'1130 - CONTROLLER'!C$9:I$582,7,FALSE),0)</f>
        <v>1777.0434433839534</v>
      </c>
      <c r="F185" s="1">
        <f>IFERROR(VLOOKUP(B185,'1080 - TREASURER'!C$9:I$522,7,FALSE),0)</f>
        <v>392.5576161038328</v>
      </c>
      <c r="G185" s="1">
        <f>IFERROR(VLOOKUP(B185,'1340 - ADM BUDGET AND PLANNING '!C$9:I$592,7,FALSE),0)</f>
        <v>2529.3922950492311</v>
      </c>
      <c r="H185" s="1">
        <f>IFERROR(VLOOKUP(B185,'1342 - ADM INTERNAL AUDIT'!C$9:I$585,7,FALSE),0)</f>
        <v>-328.47380803797955</v>
      </c>
      <c r="I185" s="1">
        <v>0</v>
      </c>
      <c r="J185" s="1">
        <f>IFERROR(VLOOKUP(B185,'LEGISLATIVE AUDITOR'!C$9:I$92,7,FALSE),0)</f>
        <v>-20535.244197</v>
      </c>
      <c r="K185" s="1">
        <f>IFERROR(VLOOKUP(B185,'2892 - DCA ADMINISTRATION'!C$9:I$23,7,FALSE),0)</f>
        <v>-10006.307032607399</v>
      </c>
      <c r="L185" s="1">
        <f>IFERROR(VLOOKUP(B185,'1052 - STATE ARCHIVES'!C$9:I$115,7,FALSE),0)</f>
        <v>-1135.2082106487032</v>
      </c>
      <c r="M185" s="1">
        <v>0</v>
      </c>
      <c r="N185" s="1">
        <f>IFERROR(VLOOKUP(B185,'2889 - LAW LIBRARY'!C$9:I$21,7,FALSE),0)</f>
        <v>0</v>
      </c>
      <c r="O185" s="1">
        <v>0</v>
      </c>
      <c r="P185" s="1">
        <f>IFERROR(VLOOKUP(B185,'3150 - DHHS ADMINISTRATION'!C$9:I$69,7,FALSE),0)</f>
        <v>0</v>
      </c>
      <c r="Q185" s="1">
        <f t="shared" si="2"/>
        <v>-27306.239893757065</v>
      </c>
    </row>
    <row r="186" spans="1:17">
      <c r="A186" s="1">
        <v>191</v>
      </c>
      <c r="B186" s="1" t="s">
        <v>198</v>
      </c>
      <c r="C186" s="1">
        <f>IFERROR(VLOOKUP(B186,'BUILDING DEPRECIATION'!C$9:I$200,7,FALSE),0)</f>
        <v>0</v>
      </c>
      <c r="D186" s="1">
        <v>0</v>
      </c>
      <c r="E186" s="1">
        <f>IFERROR(VLOOKUP(B186,'1130 - CONTROLLER'!C$9:I$582,7,FALSE),0)</f>
        <v>0</v>
      </c>
      <c r="F186" s="1">
        <f>IFERROR(VLOOKUP(B186,'1080 - TREASURER'!C$9:I$522,7,FALSE),0)</f>
        <v>0</v>
      </c>
      <c r="G186" s="1">
        <f>IFERROR(VLOOKUP(B186,'1340 - ADM BUDGET AND PLANNING '!C$9:I$592,7,FALSE),0)</f>
        <v>0</v>
      </c>
      <c r="H186" s="1">
        <f>IFERROR(VLOOKUP(B186,'1342 - ADM INTERNAL AUDIT'!C$9:I$585,7,FALSE),0)</f>
        <v>0</v>
      </c>
      <c r="I186" s="1">
        <v>0</v>
      </c>
      <c r="J186" s="1">
        <f>IFERROR(VLOOKUP(B186,'LEGISLATIVE AUDITOR'!C$9:I$92,7,FALSE),0)</f>
        <v>0</v>
      </c>
      <c r="K186" s="1">
        <f>IFERROR(VLOOKUP(B186,'2892 - DCA ADMINISTRATION'!C$9:I$23,7,FALSE),0)</f>
        <v>0</v>
      </c>
      <c r="L186" s="1">
        <f>IFERROR(VLOOKUP(B186,'1052 - STATE ARCHIVES'!C$9:I$115,7,FALSE),0)</f>
        <v>0</v>
      </c>
      <c r="M186" s="1">
        <v>0</v>
      </c>
      <c r="N186" s="1">
        <f>IFERROR(VLOOKUP(B186,'2889 - LAW LIBRARY'!C$9:I$21,7,FALSE),0)</f>
        <v>0</v>
      </c>
      <c r="O186" s="1">
        <v>0</v>
      </c>
      <c r="P186" s="1">
        <f>IFERROR(VLOOKUP(B186,'3150 - DHHS ADMINISTRATION'!C$9:I$69,7,FALSE),0)</f>
        <v>0</v>
      </c>
      <c r="Q186" s="1">
        <f t="shared" si="2"/>
        <v>0</v>
      </c>
    </row>
    <row r="187" spans="1:17">
      <c r="A187" s="1">
        <v>192</v>
      </c>
      <c r="B187" s="1" t="s">
        <v>199</v>
      </c>
      <c r="C187" s="1">
        <f>IFERROR(VLOOKUP(B187,'BUILDING DEPRECIATION'!C$9:I$200,7,FALSE),0)</f>
        <v>458375</v>
      </c>
      <c r="D187" s="1">
        <v>0</v>
      </c>
      <c r="E187" s="1">
        <f>IFERROR(VLOOKUP(B187,'1130 - CONTROLLER'!C$9:I$582,7,FALSE),0)</f>
        <v>2660.1407269860497</v>
      </c>
      <c r="F187" s="1">
        <f>IFERROR(VLOOKUP(B187,'1080 - TREASURER'!C$9:I$522,7,FALSE),0)</f>
        <v>286.20007334195282</v>
      </c>
      <c r="G187" s="1">
        <f>IFERROR(VLOOKUP(B187,'1340 - ADM BUDGET AND PLANNING '!C$9:I$592,7,FALSE),0)</f>
        <v>3503.371554832042</v>
      </c>
      <c r="H187" s="1">
        <f>IFERROR(VLOOKUP(B187,'1342 - ADM INTERNAL AUDIT'!C$9:I$585,7,FALSE),0)</f>
        <v>195.8341220956105</v>
      </c>
      <c r="I187" s="1">
        <v>0</v>
      </c>
      <c r="J187" s="1">
        <f>IFERROR(VLOOKUP(B187,'LEGISLATIVE AUDITOR'!C$9:I$92,7,FALSE),0)</f>
        <v>0</v>
      </c>
      <c r="K187" s="1">
        <f>IFERROR(VLOOKUP(B187,'2892 - DCA ADMINISTRATION'!C$9:I$23,7,FALSE),0)</f>
        <v>-37798.824815674503</v>
      </c>
      <c r="L187" s="1">
        <f>IFERROR(VLOOKUP(B187,'1052 - STATE ARCHIVES'!C$9:I$115,7,FALSE),0)</f>
        <v>0</v>
      </c>
      <c r="M187" s="1">
        <v>0</v>
      </c>
      <c r="N187" s="1">
        <f>IFERROR(VLOOKUP(B187,'2889 - LAW LIBRARY'!C$9:I$21,7,FALSE),0)</f>
        <v>0</v>
      </c>
      <c r="O187" s="1">
        <v>0</v>
      </c>
      <c r="P187" s="1">
        <f>IFERROR(VLOOKUP(B187,'3150 - DHHS ADMINISTRATION'!C$9:I$69,7,FALSE),0)</f>
        <v>0</v>
      </c>
      <c r="Q187" s="1">
        <f t="shared" si="2"/>
        <v>427221.72166158113</v>
      </c>
    </row>
    <row r="188" spans="1:17">
      <c r="A188" s="1">
        <v>193</v>
      </c>
      <c r="B188" s="1" t="s">
        <v>200</v>
      </c>
      <c r="C188" s="1">
        <f>IFERROR(VLOOKUP(B188,'BUILDING DEPRECIATION'!C$9:I$200,7,FALSE),0)</f>
        <v>0</v>
      </c>
      <c r="D188" s="1">
        <v>0</v>
      </c>
      <c r="E188" s="1">
        <f>IFERROR(VLOOKUP(B188,'1130 - CONTROLLER'!C$9:I$582,7,FALSE),0)</f>
        <v>131.79002870308645</v>
      </c>
      <c r="F188" s="1">
        <f>IFERROR(VLOOKUP(B188,'1080 - TREASURER'!C$9:I$522,7,FALSE),0)</f>
        <v>19.45295782389422</v>
      </c>
      <c r="G188" s="1">
        <f>IFERROR(VLOOKUP(B188,'1340 - ADM BUDGET AND PLANNING '!C$9:I$592,7,FALSE),0)</f>
        <v>697.27569187530673</v>
      </c>
      <c r="H188" s="1">
        <f>IFERROR(VLOOKUP(B188,'1342 - ADM INTERNAL AUDIT'!C$9:I$585,7,FALSE),0)</f>
        <v>8.5053296928940441</v>
      </c>
      <c r="I188" s="1">
        <v>0</v>
      </c>
      <c r="J188" s="1">
        <f>IFERROR(VLOOKUP(B188,'LEGISLATIVE AUDITOR'!C$9:I$92,7,FALSE),0)</f>
        <v>0</v>
      </c>
      <c r="K188" s="1">
        <f>IFERROR(VLOOKUP(B188,'2892 - DCA ADMINISTRATION'!C$9:I$23,7,FALSE),0)</f>
        <v>0</v>
      </c>
      <c r="L188" s="1">
        <f>IFERROR(VLOOKUP(B188,'1052 - STATE ARCHIVES'!C$9:I$115,7,FALSE),0)</f>
        <v>0</v>
      </c>
      <c r="M188" s="1">
        <v>0</v>
      </c>
      <c r="N188" s="1">
        <f>IFERROR(VLOOKUP(B188,'2889 - LAW LIBRARY'!C$9:I$21,7,FALSE),0)</f>
        <v>0</v>
      </c>
      <c r="O188" s="1">
        <v>0</v>
      </c>
      <c r="P188" s="1">
        <f>IFERROR(VLOOKUP(B188,'3150 - DHHS ADMINISTRATION'!C$9:I$69,7,FALSE),0)</f>
        <v>0</v>
      </c>
      <c r="Q188" s="1">
        <f t="shared" si="2"/>
        <v>857.02400809518144</v>
      </c>
    </row>
    <row r="189" spans="1:17">
      <c r="A189" s="1">
        <v>194</v>
      </c>
      <c r="B189" s="1" t="s">
        <v>201</v>
      </c>
      <c r="C189" s="1">
        <f>IFERROR(VLOOKUP(B189,'BUILDING DEPRECIATION'!C$9:I$200,7,FALSE),0)</f>
        <v>0</v>
      </c>
      <c r="D189" s="1">
        <v>0</v>
      </c>
      <c r="E189" s="1">
        <f>IFERROR(VLOOKUP(B189,'1130 - CONTROLLER'!C$9:I$582,7,FALSE),0)</f>
        <v>30.850403691955464</v>
      </c>
      <c r="F189" s="1">
        <f>IFERROR(VLOOKUP(B189,'1080 - TREASURER'!C$9:I$522,7,FALSE),0)</f>
        <v>2.1157826707893221</v>
      </c>
      <c r="G189" s="1">
        <f>IFERROR(VLOOKUP(B189,'1340 - ADM BUDGET AND PLANNING '!C$9:I$592,7,FALSE),0)</f>
        <v>844.29742485670783</v>
      </c>
      <c r="H189" s="1">
        <f>IFERROR(VLOOKUP(B189,'1342 - ADM INTERNAL AUDIT'!C$9:I$585,7,FALSE),0)</f>
        <v>2.3358290276914695</v>
      </c>
      <c r="I189" s="1">
        <v>0</v>
      </c>
      <c r="J189" s="1">
        <f>IFERROR(VLOOKUP(B189,'LEGISLATIVE AUDITOR'!C$9:I$92,7,FALSE),0)</f>
        <v>0</v>
      </c>
      <c r="K189" s="1">
        <f>IFERROR(VLOOKUP(B189,'2892 - DCA ADMINISTRATION'!C$9:I$23,7,FALSE),0)</f>
        <v>0</v>
      </c>
      <c r="L189" s="1">
        <f>IFERROR(VLOOKUP(B189,'1052 - STATE ARCHIVES'!C$9:I$115,7,FALSE),0)</f>
        <v>0</v>
      </c>
      <c r="M189" s="1">
        <v>0</v>
      </c>
      <c r="N189" s="1">
        <f>IFERROR(VLOOKUP(B189,'2889 - LAW LIBRARY'!C$9:I$21,7,FALSE),0)</f>
        <v>0</v>
      </c>
      <c r="O189" s="1">
        <v>0</v>
      </c>
      <c r="P189" s="1">
        <f>IFERROR(VLOOKUP(B189,'3150 - DHHS ADMINISTRATION'!C$9:I$69,7,FALSE),0)</f>
        <v>0</v>
      </c>
      <c r="Q189" s="1">
        <f t="shared" si="2"/>
        <v>879.59944024714412</v>
      </c>
    </row>
    <row r="190" spans="1:17">
      <c r="A190" s="1">
        <v>195</v>
      </c>
      <c r="B190" s="1" t="s">
        <v>202</v>
      </c>
      <c r="C190" s="1">
        <f>IFERROR(VLOOKUP(B190,'BUILDING DEPRECIATION'!C$9:I$200,7,FALSE),0)</f>
        <v>-12308</v>
      </c>
      <c r="D190" s="1">
        <v>0</v>
      </c>
      <c r="E190" s="1">
        <f>IFERROR(VLOOKUP(B190,'1130 - CONTROLLER'!C$9:I$582,7,FALSE),0)</f>
        <v>18995.958706671863</v>
      </c>
      <c r="F190" s="1">
        <f>IFERROR(VLOOKUP(B190,'1080 - TREASURER'!C$9:I$522,7,FALSE),0)</f>
        <v>2661.8502546142172</v>
      </c>
      <c r="G190" s="1">
        <f>IFERROR(VLOOKUP(B190,'1340 - ADM BUDGET AND PLANNING '!C$9:I$592,7,FALSE),0)</f>
        <v>7840.7727713268687</v>
      </c>
      <c r="H190" s="1">
        <f>IFERROR(VLOOKUP(B190,'1342 - ADM INTERNAL AUDIT'!C$9:I$585,7,FALSE),0)</f>
        <v>965.55097327792373</v>
      </c>
      <c r="I190" s="1">
        <v>0</v>
      </c>
      <c r="J190" s="1">
        <f>IFERROR(VLOOKUP(B190,'LEGISLATIVE AUDITOR'!C$9:I$92,7,FALSE),0)</f>
        <v>-12845.219803</v>
      </c>
      <c r="K190" s="1">
        <f>IFERROR(VLOOKUP(B190,'2892 - DCA ADMINISTRATION'!C$9:I$23,7,FALSE),0)</f>
        <v>-22514.190823366702</v>
      </c>
      <c r="L190" s="1">
        <f>IFERROR(VLOOKUP(B190,'1052 - STATE ARCHIVES'!C$9:I$115,7,FALSE),0)</f>
        <v>0</v>
      </c>
      <c r="M190" s="1">
        <v>0</v>
      </c>
      <c r="N190" s="1">
        <f>IFERROR(VLOOKUP(B190,'2889 - LAW LIBRARY'!C$9:I$21,7,FALSE),0)</f>
        <v>0</v>
      </c>
      <c r="O190" s="1">
        <v>0</v>
      </c>
      <c r="P190" s="1">
        <f>IFERROR(VLOOKUP(B190,'3150 - DHHS ADMINISTRATION'!C$9:I$69,7,FALSE),0)</f>
        <v>0</v>
      </c>
      <c r="Q190" s="1">
        <f t="shared" si="2"/>
        <v>-17203.27792047583</v>
      </c>
    </row>
    <row r="191" spans="1:17">
      <c r="A191" s="1">
        <v>196</v>
      </c>
      <c r="B191" s="1" t="s">
        <v>203</v>
      </c>
      <c r="C191" s="1">
        <f>IFERROR(VLOOKUP(B191,'BUILDING DEPRECIATION'!C$9:I$200,7,FALSE),0)</f>
        <v>0</v>
      </c>
      <c r="D191" s="1">
        <v>0</v>
      </c>
      <c r="E191" s="1">
        <f>IFERROR(VLOOKUP(B191,'1130 - CONTROLLER'!C$9:I$582,7,FALSE),0)</f>
        <v>95.043978372311472</v>
      </c>
      <c r="F191" s="1">
        <f>IFERROR(VLOOKUP(B191,'1080 - TREASURER'!C$9:I$522,7,FALSE),0)</f>
        <v>9.2142950104552259</v>
      </c>
      <c r="G191" s="1">
        <f>IFERROR(VLOOKUP(B191,'1340 - ADM BUDGET AND PLANNING '!C$9:I$592,7,FALSE),0)</f>
        <v>64279.11368609807</v>
      </c>
      <c r="H191" s="1">
        <f>IFERROR(VLOOKUP(B191,'1342 - ADM INTERNAL AUDIT'!C$9:I$585,7,FALSE),0)</f>
        <v>7.5997649442288839</v>
      </c>
      <c r="I191" s="1">
        <v>0</v>
      </c>
      <c r="J191" s="1">
        <f>IFERROR(VLOOKUP(B191,'LEGISLATIVE AUDITOR'!C$9:I$92,7,FALSE),0)</f>
        <v>0</v>
      </c>
      <c r="K191" s="1">
        <f>IFERROR(VLOOKUP(B191,'2892 - DCA ADMINISTRATION'!C$9:I$23,7,FALSE),0)</f>
        <v>0</v>
      </c>
      <c r="L191" s="1">
        <f>IFERROR(VLOOKUP(B191,'1052 - STATE ARCHIVES'!C$9:I$115,7,FALSE),0)</f>
        <v>2194.8837492441889</v>
      </c>
      <c r="M191" s="1">
        <v>0</v>
      </c>
      <c r="N191" s="1">
        <f>IFERROR(VLOOKUP(B191,'2889 - LAW LIBRARY'!C$9:I$21,7,FALSE),0)</f>
        <v>0</v>
      </c>
      <c r="O191" s="1">
        <v>5222.2188004214504</v>
      </c>
      <c r="P191" s="1">
        <f>IFERROR(VLOOKUP(B191,'3150 - DHHS ADMINISTRATION'!C$9:I$69,7,FALSE),0)</f>
        <v>0</v>
      </c>
      <c r="Q191" s="1">
        <f t="shared" si="2"/>
        <v>71808.074274090701</v>
      </c>
    </row>
    <row r="192" spans="1:17">
      <c r="A192" s="1">
        <v>197</v>
      </c>
      <c r="B192" s="1" t="s">
        <v>204</v>
      </c>
      <c r="C192" s="1">
        <f>IFERROR(VLOOKUP(B192,'BUILDING DEPRECIATION'!C$9:I$200,7,FALSE),0)</f>
        <v>0</v>
      </c>
      <c r="D192" s="1">
        <v>0</v>
      </c>
      <c r="E192" s="1">
        <f>IFERROR(VLOOKUP(B192,'1130 - CONTROLLER'!C$9:I$582,7,FALSE),0)</f>
        <v>2671.3240451997426</v>
      </c>
      <c r="F192" s="1">
        <f>IFERROR(VLOOKUP(B192,'1080 - TREASURER'!C$9:I$522,7,FALSE),0)</f>
        <v>363.11571632807386</v>
      </c>
      <c r="G192" s="1">
        <f>IFERROR(VLOOKUP(B192,'1340 - ADM BUDGET AND PLANNING '!C$9:I$592,7,FALSE),0)</f>
        <v>298422.55705171236</v>
      </c>
      <c r="H192" s="1">
        <f>IFERROR(VLOOKUP(B192,'1342 - ADM INTERNAL AUDIT'!C$9:I$585,7,FALSE),0)</f>
        <v>5591.6128722399335</v>
      </c>
      <c r="I192" s="1">
        <v>-1</v>
      </c>
      <c r="J192" s="1">
        <f>IFERROR(VLOOKUP(B192,'LEGISLATIVE AUDITOR'!C$9:I$92,7,FALSE),0)</f>
        <v>0</v>
      </c>
      <c r="K192" s="1">
        <f>IFERROR(VLOOKUP(B192,'2892 - DCA ADMINISTRATION'!C$9:I$23,7,FALSE),0)</f>
        <v>0</v>
      </c>
      <c r="L192" s="1">
        <f>IFERROR(VLOOKUP(B192,'1052 - STATE ARCHIVES'!C$9:I$115,7,FALSE),0)</f>
        <v>0</v>
      </c>
      <c r="M192" s="1">
        <v>0</v>
      </c>
      <c r="N192" s="1">
        <f>IFERROR(VLOOKUP(B192,'2889 - LAW LIBRARY'!C$9:I$21,7,FALSE),0)</f>
        <v>0</v>
      </c>
      <c r="O192" s="1">
        <v>0</v>
      </c>
      <c r="P192" s="1">
        <f>IFERROR(VLOOKUP(B192,'3150 - DHHS ADMINISTRATION'!C$9:I$69,7,FALSE),0)</f>
        <v>0</v>
      </c>
      <c r="Q192" s="1">
        <f t="shared" si="2"/>
        <v>307047.60968548013</v>
      </c>
    </row>
    <row r="193" spans="1:17">
      <c r="A193" s="1">
        <v>198</v>
      </c>
      <c r="B193" s="1" t="s">
        <v>205</v>
      </c>
      <c r="C193" s="1">
        <f>IFERROR(VLOOKUP(B193,'BUILDING DEPRECIATION'!C$9:I$200,7,FALSE),0)</f>
        <v>0</v>
      </c>
      <c r="D193" s="1">
        <v>0</v>
      </c>
      <c r="E193" s="1">
        <f>IFERROR(VLOOKUP(B193,'1130 - CONTROLLER'!C$9:I$582,7,FALSE),0)</f>
        <v>162.94579251297975</v>
      </c>
      <c r="F193" s="1">
        <f>IFERROR(VLOOKUP(B193,'1080 - TREASURER'!C$9:I$522,7,FALSE),0)</f>
        <v>19.811038611149879</v>
      </c>
      <c r="G193" s="1">
        <f>IFERROR(VLOOKUP(B193,'1340 - ADM BUDGET AND PLANNING '!C$9:I$592,7,FALSE),0)</f>
        <v>3163.1079450131019</v>
      </c>
      <c r="H193" s="1">
        <f>IFERROR(VLOOKUP(B193,'1342 - ADM INTERNAL AUDIT'!C$9:I$585,7,FALSE),0)</f>
        <v>-645.40433798011088</v>
      </c>
      <c r="I193" s="1">
        <v>0</v>
      </c>
      <c r="J193" s="1">
        <f>IFERROR(VLOOKUP(B193,'LEGISLATIVE AUDITOR'!C$9:I$92,7,FALSE),0)</f>
        <v>0</v>
      </c>
      <c r="K193" s="1">
        <f>IFERROR(VLOOKUP(B193,'2892 - DCA ADMINISTRATION'!C$9:I$23,7,FALSE),0)</f>
        <v>0</v>
      </c>
      <c r="L193" s="1">
        <f>IFERROR(VLOOKUP(B193,'1052 - STATE ARCHIVES'!C$9:I$115,7,FALSE),0)</f>
        <v>0</v>
      </c>
      <c r="M193" s="1">
        <v>0</v>
      </c>
      <c r="N193" s="1">
        <f>IFERROR(VLOOKUP(B193,'2889 - LAW LIBRARY'!C$9:I$21,7,FALSE),0)</f>
        <v>0</v>
      </c>
      <c r="O193" s="1">
        <v>0</v>
      </c>
      <c r="P193" s="1">
        <f>IFERROR(VLOOKUP(B193,'3150 - DHHS ADMINISTRATION'!C$9:I$69,7,FALSE),0)</f>
        <v>0</v>
      </c>
      <c r="Q193" s="1">
        <f t="shared" si="2"/>
        <v>2700.4604381571207</v>
      </c>
    </row>
    <row r="194" spans="1:17">
      <c r="A194" s="1">
        <v>199</v>
      </c>
      <c r="B194" s="1" t="s">
        <v>206</v>
      </c>
      <c r="C194" s="1">
        <f>IFERROR(VLOOKUP(B194,'BUILDING DEPRECIATION'!C$9:I$200,7,FALSE),0)</f>
        <v>0</v>
      </c>
      <c r="D194" s="1">
        <v>0</v>
      </c>
      <c r="E194" s="1">
        <f>IFERROR(VLOOKUP(B194,'1130 - CONTROLLER'!C$9:I$582,7,FALSE),0)</f>
        <v>150.75104061616798</v>
      </c>
      <c r="F194" s="1">
        <f>IFERROR(VLOOKUP(B194,'1080 - TREASURER'!C$9:I$522,7,FALSE),0)</f>
        <v>6.979371324150506</v>
      </c>
      <c r="G194" s="1">
        <f>IFERROR(VLOOKUP(B194,'1340 - ADM BUDGET AND PLANNING '!C$9:I$592,7,FALSE),0)</f>
        <v>1063.0962745618472</v>
      </c>
      <c r="H194" s="1">
        <f>IFERROR(VLOOKUP(B194,'1342 - ADM INTERNAL AUDIT'!C$9:I$585,7,FALSE),0)</f>
        <v>11.690278277577601</v>
      </c>
      <c r="I194" s="1">
        <v>0</v>
      </c>
      <c r="J194" s="1">
        <f>IFERROR(VLOOKUP(B194,'LEGISLATIVE AUDITOR'!C$9:I$92,7,FALSE),0)</f>
        <v>0</v>
      </c>
      <c r="K194" s="1">
        <f>IFERROR(VLOOKUP(B194,'2892 - DCA ADMINISTRATION'!C$9:I$23,7,FALSE),0)</f>
        <v>0</v>
      </c>
      <c r="L194" s="1">
        <f>IFERROR(VLOOKUP(B194,'1052 - STATE ARCHIVES'!C$9:I$115,7,FALSE),0)</f>
        <v>0</v>
      </c>
      <c r="M194" s="1">
        <v>0</v>
      </c>
      <c r="N194" s="1">
        <f>IFERROR(VLOOKUP(B194,'2889 - LAW LIBRARY'!C$9:I$21,7,FALSE),0)</f>
        <v>0</v>
      </c>
      <c r="O194" s="1">
        <v>0</v>
      </c>
      <c r="P194" s="1">
        <f>IFERROR(VLOOKUP(B194,'3150 - DHHS ADMINISTRATION'!C$9:I$69,7,FALSE),0)</f>
        <v>0</v>
      </c>
      <c r="Q194" s="1">
        <f t="shared" si="2"/>
        <v>1232.5169647797431</v>
      </c>
    </row>
    <row r="195" spans="1:17">
      <c r="A195" s="1">
        <v>200</v>
      </c>
      <c r="B195" s="1" t="s">
        <v>207</v>
      </c>
      <c r="C195" s="1">
        <f>IFERROR(VLOOKUP(B195,'BUILDING DEPRECIATION'!C$9:I$200,7,FALSE),0)</f>
        <v>0</v>
      </c>
      <c r="D195" s="1">
        <v>0</v>
      </c>
      <c r="E195" s="1">
        <f>IFERROR(VLOOKUP(B195,'1130 - CONTROLLER'!C$9:I$582,7,FALSE),0)</f>
        <v>20.435729356775141</v>
      </c>
      <c r="F195" s="1">
        <f>IFERROR(VLOOKUP(B195,'1080 - TREASURER'!C$9:I$522,7,FALSE),0)</f>
        <v>0.85173604722424623</v>
      </c>
      <c r="G195" s="1">
        <f>IFERROR(VLOOKUP(B195,'1340 - ADM BUDGET AND PLANNING '!C$9:I$592,7,FALSE),0)</f>
        <v>843.45039422695606</v>
      </c>
      <c r="H195" s="1">
        <f>IFERROR(VLOOKUP(B195,'1342 - ADM INTERNAL AUDIT'!C$9:I$585,7,FALSE),0)</f>
        <v>1.4581855401939352</v>
      </c>
      <c r="I195" s="1">
        <v>0</v>
      </c>
      <c r="J195" s="1">
        <f>IFERROR(VLOOKUP(B195,'LEGISLATIVE AUDITOR'!C$9:I$92,7,FALSE),0)</f>
        <v>0</v>
      </c>
      <c r="K195" s="1">
        <f>IFERROR(VLOOKUP(B195,'2892 - DCA ADMINISTRATION'!C$9:I$23,7,FALSE),0)</f>
        <v>0</v>
      </c>
      <c r="L195" s="1">
        <f>IFERROR(VLOOKUP(B195,'1052 - STATE ARCHIVES'!C$9:I$115,7,FALSE),0)</f>
        <v>0</v>
      </c>
      <c r="M195" s="1">
        <v>0</v>
      </c>
      <c r="N195" s="1">
        <f>IFERROR(VLOOKUP(B195,'2889 - LAW LIBRARY'!C$9:I$21,7,FALSE),0)</f>
        <v>0</v>
      </c>
      <c r="O195" s="1">
        <v>0</v>
      </c>
      <c r="P195" s="1">
        <f>IFERROR(VLOOKUP(B195,'3150 - DHHS ADMINISTRATION'!C$9:I$69,7,FALSE),0)</f>
        <v>0</v>
      </c>
      <c r="Q195" s="1">
        <f t="shared" si="2"/>
        <v>866.19604517114931</v>
      </c>
    </row>
    <row r="196" spans="1:17">
      <c r="A196" s="1">
        <v>201</v>
      </c>
      <c r="B196" s="1" t="s">
        <v>208</v>
      </c>
      <c r="C196" s="1">
        <f>IFERROR(VLOOKUP(B196,'BUILDING DEPRECIATION'!C$9:I$200,7,FALSE),0)</f>
        <v>0</v>
      </c>
      <c r="D196" s="1">
        <v>0</v>
      </c>
      <c r="E196" s="1">
        <f>IFERROR(VLOOKUP(B196,'1130 - CONTROLLER'!C$9:I$582,7,FALSE),0)</f>
        <v>72.414459712237317</v>
      </c>
      <c r="F196" s="1">
        <f>IFERROR(VLOOKUP(B196,'1080 - TREASURER'!C$9:I$522,7,FALSE),0)</f>
        <v>9.2142950104552259</v>
      </c>
      <c r="G196" s="1">
        <f>IFERROR(VLOOKUP(B196,'1340 - ADM BUDGET AND PLANNING '!C$9:I$592,7,FALSE),0)</f>
        <v>7552.2160198922247</v>
      </c>
      <c r="H196" s="1">
        <f>IFERROR(VLOOKUP(B196,'1342 - ADM INTERNAL AUDIT'!C$9:I$585,7,FALSE),0)</f>
        <v>5.7902971003648638</v>
      </c>
      <c r="I196" s="1">
        <v>0</v>
      </c>
      <c r="J196" s="1">
        <f>IFERROR(VLOOKUP(B196,'LEGISLATIVE AUDITOR'!C$9:I$92,7,FALSE),0)</f>
        <v>0</v>
      </c>
      <c r="K196" s="1">
        <f>IFERROR(VLOOKUP(B196,'2892 - DCA ADMINISTRATION'!C$9:I$23,7,FALSE),0)</f>
        <v>0</v>
      </c>
      <c r="L196" s="1">
        <f>IFERROR(VLOOKUP(B196,'1052 - STATE ARCHIVES'!C$9:I$115,7,FALSE),0)</f>
        <v>0</v>
      </c>
      <c r="M196" s="1">
        <v>0</v>
      </c>
      <c r="N196" s="1">
        <f>IFERROR(VLOOKUP(B196,'2889 - LAW LIBRARY'!C$9:I$21,7,FALSE),0)</f>
        <v>0</v>
      </c>
      <c r="O196" s="1">
        <v>2026.5326688202699</v>
      </c>
      <c r="P196" s="1">
        <f>IFERROR(VLOOKUP(B196,'3150 - DHHS ADMINISTRATION'!C$9:I$69,7,FALSE),0)</f>
        <v>0</v>
      </c>
      <c r="Q196" s="1">
        <f t="shared" si="2"/>
        <v>9666.1677405355531</v>
      </c>
    </row>
    <row r="197" spans="1:17">
      <c r="A197" s="1">
        <v>202</v>
      </c>
      <c r="B197" s="1" t="s">
        <v>209</v>
      </c>
      <c r="C197" s="1">
        <f>IFERROR(VLOOKUP(B197,'BUILDING DEPRECIATION'!C$9:I$200,7,FALSE),0)</f>
        <v>0</v>
      </c>
      <c r="D197" s="1">
        <v>0</v>
      </c>
      <c r="E197" s="1">
        <f>IFERROR(VLOOKUP(B197,'1130 - CONTROLLER'!C$9:I$582,7,FALSE),0)</f>
        <v>13497.726557672182</v>
      </c>
      <c r="F197" s="1">
        <f>IFERROR(VLOOKUP(B197,'1080 - TREASURER'!C$9:I$522,7,FALSE),0)</f>
        <v>1341.1293546751099</v>
      </c>
      <c r="G197" s="1">
        <f>IFERROR(VLOOKUP(B197,'1340 - ADM BUDGET AND PLANNING '!C$9:I$592,7,FALSE),0)</f>
        <v>6927.7837623182231</v>
      </c>
      <c r="H197" s="1">
        <f>IFERROR(VLOOKUP(B197,'1342 - ADM INTERNAL AUDIT'!C$9:I$585,7,FALSE),0)</f>
        <v>989.93907244908337</v>
      </c>
      <c r="I197" s="1">
        <v>0</v>
      </c>
      <c r="J197" s="1">
        <f>IFERROR(VLOOKUP(B197,'LEGISLATIVE AUDITOR'!C$9:I$92,7,FALSE),0)</f>
        <v>0</v>
      </c>
      <c r="K197" s="1">
        <f>IFERROR(VLOOKUP(B197,'2892 - DCA ADMINISTRATION'!C$9:I$23,7,FALSE),0)</f>
        <v>0</v>
      </c>
      <c r="L197" s="1">
        <f>IFERROR(VLOOKUP(B197,'1052 - STATE ARCHIVES'!C$9:I$115,7,FALSE),0)</f>
        <v>0</v>
      </c>
      <c r="M197" s="1">
        <v>0</v>
      </c>
      <c r="N197" s="1">
        <f>IFERROR(VLOOKUP(B197,'2889 - LAW LIBRARY'!C$9:I$21,7,FALSE),0)</f>
        <v>0</v>
      </c>
      <c r="O197" s="1">
        <v>0</v>
      </c>
      <c r="P197" s="1">
        <f>IFERROR(VLOOKUP(B197,'3150 - DHHS ADMINISTRATION'!C$9:I$69,7,FALSE),0)</f>
        <v>4051.6277435846232</v>
      </c>
      <c r="Q197" s="1">
        <f t="shared" si="2"/>
        <v>26808.206490699224</v>
      </c>
    </row>
    <row r="198" spans="1:17">
      <c r="A198" s="1">
        <v>203</v>
      </c>
      <c r="B198" s="1" t="s">
        <v>210</v>
      </c>
      <c r="C198" s="1">
        <f>IFERROR(VLOOKUP(B198,'BUILDING DEPRECIATION'!C$9:I$200,7,FALSE),0)</f>
        <v>0</v>
      </c>
      <c r="D198" s="1">
        <v>0</v>
      </c>
      <c r="E198" s="1">
        <f>IFERROR(VLOOKUP(B198,'1130 - CONTROLLER'!C$9:I$582,7,FALSE),0)</f>
        <v>3573.0489121286537</v>
      </c>
      <c r="F198" s="1">
        <f>IFERROR(VLOOKUP(B198,'1080 - TREASURER'!C$9:I$522,7,FALSE),0)</f>
        <v>1196.9547319406433</v>
      </c>
      <c r="G198" s="1">
        <f>IFERROR(VLOOKUP(B198,'1340 - ADM BUDGET AND PLANNING '!C$9:I$592,7,FALSE),0)</f>
        <v>620.02912100234801</v>
      </c>
      <c r="H198" s="1">
        <f>IFERROR(VLOOKUP(B198,'1342 - ADM INTERNAL AUDIT'!C$9:I$585,7,FALSE),0)</f>
        <v>266.45156302794902</v>
      </c>
      <c r="I198" s="1">
        <v>0</v>
      </c>
      <c r="J198" s="1">
        <f>IFERROR(VLOOKUP(B198,'LEGISLATIVE AUDITOR'!C$9:I$92,7,FALSE),0)</f>
        <v>0</v>
      </c>
      <c r="K198" s="1">
        <f>IFERROR(VLOOKUP(B198,'2892 - DCA ADMINISTRATION'!C$9:I$23,7,FALSE),0)</f>
        <v>0</v>
      </c>
      <c r="L198" s="1">
        <f>IFERROR(VLOOKUP(B198,'1052 - STATE ARCHIVES'!C$9:I$115,7,FALSE),0)</f>
        <v>5301.7132685773295</v>
      </c>
      <c r="M198" s="1">
        <v>0</v>
      </c>
      <c r="N198" s="1">
        <f>IFERROR(VLOOKUP(B198,'2889 - LAW LIBRARY'!C$9:I$21,7,FALSE),0)</f>
        <v>0</v>
      </c>
      <c r="O198" s="1">
        <v>0</v>
      </c>
      <c r="P198" s="1">
        <f>IFERROR(VLOOKUP(B198,'3150 - DHHS ADMINISTRATION'!C$9:I$69,7,FALSE),0)</f>
        <v>0</v>
      </c>
      <c r="Q198" s="1">
        <f t="shared" si="2"/>
        <v>10958.197596676924</v>
      </c>
    </row>
    <row r="199" spans="1:17">
      <c r="A199" s="1">
        <v>204</v>
      </c>
      <c r="B199" s="1" t="s">
        <v>211</v>
      </c>
      <c r="C199" s="1">
        <f>IFERROR(VLOOKUP(B199,'BUILDING DEPRECIATION'!C$9:I$200,7,FALSE),0)</f>
        <v>0</v>
      </c>
      <c r="D199" s="1">
        <v>0</v>
      </c>
      <c r="E199" s="1">
        <f>IFERROR(VLOOKUP(B199,'1130 - CONTROLLER'!C$9:I$582,7,FALSE),0)</f>
        <v>1008.5542406858281</v>
      </c>
      <c r="F199" s="1">
        <f>IFERROR(VLOOKUP(B199,'1080 - TREASURER'!C$9:I$522,7,FALSE),0)</f>
        <v>116.66910431248218</v>
      </c>
      <c r="G199" s="1">
        <f>IFERROR(VLOOKUP(B199,'1340 - ADM BUDGET AND PLANNING '!C$9:I$592,7,FALSE),0)</f>
        <v>1785.0620568273973</v>
      </c>
      <c r="H199" s="1">
        <f>IFERROR(VLOOKUP(B199,'1342 - ADM INTERNAL AUDIT'!C$9:I$585,7,FALSE),0)</f>
        <v>74.746708754842942</v>
      </c>
      <c r="I199" s="1">
        <v>0</v>
      </c>
      <c r="J199" s="1">
        <f>IFERROR(VLOOKUP(B199,'LEGISLATIVE AUDITOR'!C$9:I$92,7,FALSE),0)</f>
        <v>0</v>
      </c>
      <c r="K199" s="1">
        <f>IFERROR(VLOOKUP(B199,'2892 - DCA ADMINISTRATION'!C$9:I$23,7,FALSE),0)</f>
        <v>0</v>
      </c>
      <c r="L199" s="1">
        <f>IFERROR(VLOOKUP(B199,'1052 - STATE ARCHIVES'!C$9:I$115,7,FALSE),0)</f>
        <v>0</v>
      </c>
      <c r="M199" s="1">
        <v>0</v>
      </c>
      <c r="N199" s="1">
        <f>IFERROR(VLOOKUP(B199,'2889 - LAW LIBRARY'!C$9:I$21,7,FALSE),0)</f>
        <v>0</v>
      </c>
      <c r="O199" s="1">
        <v>0</v>
      </c>
      <c r="P199" s="1">
        <f>IFERROR(VLOOKUP(B199,'3150 - DHHS ADMINISTRATION'!C$9:I$69,7,FALSE),0)</f>
        <v>0</v>
      </c>
      <c r="Q199" s="1">
        <f t="shared" si="2"/>
        <v>2985.0321105805506</v>
      </c>
    </row>
    <row r="200" spans="1:17">
      <c r="A200" s="1">
        <v>205</v>
      </c>
      <c r="B200" s="1" t="s">
        <v>212</v>
      </c>
      <c r="C200" s="1">
        <f>IFERROR(VLOOKUP(B200,'BUILDING DEPRECIATION'!C$9:I$200,7,FALSE),0)</f>
        <v>0</v>
      </c>
      <c r="D200" s="1">
        <v>0</v>
      </c>
      <c r="E200" s="1">
        <f>IFERROR(VLOOKUP(B200,'1130 - CONTROLLER'!C$9:I$582,7,FALSE),0)</f>
        <v>6149.811040258277</v>
      </c>
      <c r="F200" s="1">
        <f>IFERROR(VLOOKUP(B200,'1080 - TREASURER'!C$9:I$522,7,FALSE),0)</f>
        <v>600.1021096137174</v>
      </c>
      <c r="G200" s="1">
        <f>IFERROR(VLOOKUP(B200,'1340 - ADM BUDGET AND PLANNING '!C$9:I$592,7,FALSE),0)</f>
        <v>5983.5193886818688</v>
      </c>
      <c r="H200" s="1">
        <f>IFERROR(VLOOKUP(B200,'1342 - ADM INTERNAL AUDIT'!C$9:I$585,7,FALSE),0)</f>
        <v>458.80309549792707</v>
      </c>
      <c r="I200" s="1">
        <v>0</v>
      </c>
      <c r="J200" s="1">
        <f>IFERROR(VLOOKUP(B200,'LEGISLATIVE AUDITOR'!C$9:I$92,7,FALSE),0)</f>
        <v>0</v>
      </c>
      <c r="K200" s="1">
        <f>IFERROR(VLOOKUP(B200,'2892 - DCA ADMINISTRATION'!C$9:I$23,7,FALSE),0)</f>
        <v>0</v>
      </c>
      <c r="L200" s="1">
        <f>IFERROR(VLOOKUP(B200,'1052 - STATE ARCHIVES'!C$9:I$115,7,FALSE),0)</f>
        <v>0</v>
      </c>
      <c r="M200" s="1">
        <v>0</v>
      </c>
      <c r="N200" s="1">
        <f>IFERROR(VLOOKUP(B200,'2889 - LAW LIBRARY'!C$9:I$21,7,FALSE),0)</f>
        <v>0</v>
      </c>
      <c r="O200" s="1">
        <v>0</v>
      </c>
      <c r="P200" s="1">
        <f>IFERROR(VLOOKUP(B200,'3150 - DHHS ADMINISTRATION'!C$9:I$69,7,FALSE),0)</f>
        <v>6745.536277469786</v>
      </c>
      <c r="Q200" s="1">
        <f t="shared" si="2"/>
        <v>19937.771911521577</v>
      </c>
    </row>
    <row r="201" spans="1:17">
      <c r="A201" s="1">
        <v>206</v>
      </c>
      <c r="B201" s="1" t="s">
        <v>213</v>
      </c>
      <c r="C201" s="1">
        <f>IFERROR(VLOOKUP(B201,'BUILDING DEPRECIATION'!C$9:I$200,7,FALSE),0)</f>
        <v>0</v>
      </c>
      <c r="D201" s="1">
        <v>0</v>
      </c>
      <c r="E201" s="1">
        <f>IFERROR(VLOOKUP(B201,'1130 - CONTROLLER'!C$9:I$582,7,FALSE),0)</f>
        <v>29997.601876055429</v>
      </c>
      <c r="F201" s="1">
        <f>IFERROR(VLOOKUP(B201,'1080 - TREASURER'!C$9:I$522,7,FALSE),0)</f>
        <v>5797.3803241219293</v>
      </c>
      <c r="G201" s="1">
        <f>IFERROR(VLOOKUP(B201,'1340 - ADM BUDGET AND PLANNING '!C$9:I$592,7,FALSE),0)</f>
        <v>-14859.944678672047</v>
      </c>
      <c r="H201" s="1">
        <f>IFERROR(VLOOKUP(B201,'1342 - ADM INTERNAL AUDIT'!C$9:I$585,7,FALSE),0)</f>
        <v>21490.704321905701</v>
      </c>
      <c r="I201" s="1">
        <v>-3</v>
      </c>
      <c r="J201" s="1">
        <f>IFERROR(VLOOKUP(B201,'LEGISLATIVE AUDITOR'!C$9:I$92,7,FALSE),0)</f>
        <v>2284.1610000000001</v>
      </c>
      <c r="K201" s="1">
        <f>IFERROR(VLOOKUP(B201,'2892 - DCA ADMINISTRATION'!C$9:I$23,7,FALSE),0)</f>
        <v>0</v>
      </c>
      <c r="L201" s="1">
        <f>IFERROR(VLOOKUP(B201,'1052 - STATE ARCHIVES'!C$9:I$115,7,FALSE),0)</f>
        <v>2072.2171675430909</v>
      </c>
      <c r="M201" s="1">
        <v>3395.4379481690698</v>
      </c>
      <c r="N201" s="1">
        <f>IFERROR(VLOOKUP(B201,'2889 - LAW LIBRARY'!C$9:I$21,7,FALSE),0)</f>
        <v>0</v>
      </c>
      <c r="O201" s="1">
        <v>0</v>
      </c>
      <c r="P201" s="1">
        <f>IFERROR(VLOOKUP(B201,'3150 - DHHS ADMINISTRATION'!C$9:I$69,7,FALSE),0)</f>
        <v>17140.481715944647</v>
      </c>
      <c r="Q201" s="1">
        <f t="shared" si="2"/>
        <v>67315.039675067819</v>
      </c>
    </row>
    <row r="202" spans="1:17">
      <c r="A202" s="1">
        <v>207</v>
      </c>
      <c r="B202" s="1" t="s">
        <v>214</v>
      </c>
      <c r="C202" s="1">
        <f>IFERROR(VLOOKUP(B202,'BUILDING DEPRECIATION'!C$9:I$200,7,FALSE),0)</f>
        <v>0</v>
      </c>
      <c r="D202" s="1">
        <v>0</v>
      </c>
      <c r="E202" s="1">
        <f>IFERROR(VLOOKUP(B202,'1130 - CONTROLLER'!C$9:I$582,7,FALSE),0)</f>
        <v>-1.9545690575959409</v>
      </c>
      <c r="F202" s="1">
        <f>IFERROR(VLOOKUP(B202,'1080 - TREASURER'!C$9:I$522,7,FALSE),0)</f>
        <v>0</v>
      </c>
      <c r="G202" s="1">
        <f>IFERROR(VLOOKUP(B202,'1340 - ADM BUDGET AND PLANNING '!C$9:I$592,7,FALSE),0)</f>
        <v>-0.17337858194946493</v>
      </c>
      <c r="H202" s="1">
        <f>IFERROR(VLOOKUP(B202,'1342 - ADM INTERNAL AUDIT'!C$9:I$585,7,FALSE),0)</f>
        <v>-0.17174948926090333</v>
      </c>
      <c r="I202" s="1">
        <v>0</v>
      </c>
      <c r="J202" s="1">
        <f>IFERROR(VLOOKUP(B202,'LEGISLATIVE AUDITOR'!C$9:I$92,7,FALSE),0)</f>
        <v>0</v>
      </c>
      <c r="K202" s="1">
        <f>IFERROR(VLOOKUP(B202,'2892 - DCA ADMINISTRATION'!C$9:I$23,7,FALSE),0)</f>
        <v>0</v>
      </c>
      <c r="L202" s="1">
        <f>IFERROR(VLOOKUP(B202,'1052 - STATE ARCHIVES'!C$9:I$115,7,FALSE),0)</f>
        <v>0</v>
      </c>
      <c r="M202" s="1">
        <v>0</v>
      </c>
      <c r="N202" s="1">
        <f>IFERROR(VLOOKUP(B202,'2889 - LAW LIBRARY'!C$9:I$21,7,FALSE),0)</f>
        <v>0</v>
      </c>
      <c r="O202" s="1">
        <v>0</v>
      </c>
      <c r="P202" s="1">
        <f>IFERROR(VLOOKUP(B202,'3150 - DHHS ADMINISTRATION'!C$9:I$69,7,FALSE),0)</f>
        <v>0</v>
      </c>
      <c r="Q202" s="1">
        <f t="shared" ref="Q202:Q265" si="3">SUM(C202:P202)</f>
        <v>-2.2996971288063093</v>
      </c>
    </row>
    <row r="203" spans="1:17">
      <c r="A203" s="1">
        <v>208</v>
      </c>
      <c r="B203" s="1" t="s">
        <v>215</v>
      </c>
      <c r="C203" s="1">
        <f>IFERROR(VLOOKUP(B203,'BUILDING DEPRECIATION'!C$9:I$200,7,FALSE),0)</f>
        <v>0</v>
      </c>
      <c r="D203" s="1">
        <v>0</v>
      </c>
      <c r="E203" s="1">
        <f>IFERROR(VLOOKUP(B203,'1130 - CONTROLLER'!C$9:I$582,7,FALSE),0)</f>
        <v>207.45011113977816</v>
      </c>
      <c r="F203" s="1">
        <f>IFERROR(VLOOKUP(B203,'1080 - TREASURER'!C$9:I$522,7,FALSE),0)</f>
        <v>7.5828829518399488</v>
      </c>
      <c r="G203" s="1">
        <f>IFERROR(VLOOKUP(B203,'1340 - ADM BUDGET AND PLANNING '!C$9:I$592,7,FALSE),0)</f>
        <v>382.13043697286707</v>
      </c>
      <c r="H203" s="1">
        <f>IFERROR(VLOOKUP(B203,'1342 - ADM INTERNAL AUDIT'!C$9:I$585,7,FALSE),0)</f>
        <v>14.216090145177038</v>
      </c>
      <c r="I203" s="1">
        <v>0</v>
      </c>
      <c r="J203" s="1">
        <f>IFERROR(VLOOKUP(B203,'LEGISLATIVE AUDITOR'!C$9:I$92,7,FALSE),0)</f>
        <v>0</v>
      </c>
      <c r="K203" s="1">
        <f>IFERROR(VLOOKUP(B203,'2892 - DCA ADMINISTRATION'!C$9:I$23,7,FALSE),0)</f>
        <v>0</v>
      </c>
      <c r="L203" s="1">
        <f>IFERROR(VLOOKUP(B203,'1052 - STATE ARCHIVES'!C$9:I$115,7,FALSE),0)</f>
        <v>0</v>
      </c>
      <c r="M203" s="1">
        <v>0</v>
      </c>
      <c r="N203" s="1">
        <f>IFERROR(VLOOKUP(B203,'2889 - LAW LIBRARY'!C$9:I$21,7,FALSE),0)</f>
        <v>0</v>
      </c>
      <c r="O203" s="1">
        <v>0</v>
      </c>
      <c r="P203" s="1">
        <f>IFERROR(VLOOKUP(B203,'3150 - DHHS ADMINISTRATION'!C$9:I$69,7,FALSE),0)</f>
        <v>0</v>
      </c>
      <c r="Q203" s="1">
        <f t="shared" si="3"/>
        <v>611.37952120966224</v>
      </c>
    </row>
    <row r="204" spans="1:17">
      <c r="A204" s="1">
        <v>209</v>
      </c>
      <c r="B204" s="1" t="s">
        <v>216</v>
      </c>
      <c r="C204" s="1">
        <f>IFERROR(VLOOKUP(B204,'BUILDING DEPRECIATION'!C$9:I$200,7,FALSE),0)</f>
        <v>-405163</v>
      </c>
      <c r="D204" s="1">
        <v>0</v>
      </c>
      <c r="E204" s="1">
        <f>IFERROR(VLOOKUP(B204,'1130 - CONTROLLER'!C$9:I$582,7,FALSE),0)</f>
        <v>4351.7204865246886</v>
      </c>
      <c r="F204" s="1">
        <f>IFERROR(VLOOKUP(B204,'1080 - TREASURER'!C$9:I$522,7,FALSE),0)</f>
        <v>572.39258684307015</v>
      </c>
      <c r="G204" s="1">
        <f>IFERROR(VLOOKUP(B204,'1340 - ADM BUDGET AND PLANNING '!C$9:I$592,7,FALSE),0)</f>
        <v>10065.589887004191</v>
      </c>
      <c r="H204" s="1">
        <f>IFERROR(VLOOKUP(B204,'1342 - ADM INTERNAL AUDIT'!C$9:I$585,7,FALSE),0)</f>
        <v>341.56813626722817</v>
      </c>
      <c r="I204" s="1">
        <v>0</v>
      </c>
      <c r="J204" s="1">
        <f>IFERROR(VLOOKUP(B204,'LEGISLATIVE AUDITOR'!C$9:I$92,7,FALSE),0)</f>
        <v>0</v>
      </c>
      <c r="K204" s="1">
        <f>IFERROR(VLOOKUP(B204,'2892 - DCA ADMINISTRATION'!C$9:I$23,7,FALSE),0)</f>
        <v>0</v>
      </c>
      <c r="L204" s="1">
        <f>IFERROR(VLOOKUP(B204,'1052 - STATE ARCHIVES'!C$9:I$115,7,FALSE),0)</f>
        <v>0</v>
      </c>
      <c r="M204" s="1">
        <v>0</v>
      </c>
      <c r="N204" s="1">
        <f>IFERROR(VLOOKUP(B204,'2889 - LAW LIBRARY'!C$9:I$21,7,FALSE),0)</f>
        <v>0</v>
      </c>
      <c r="O204" s="1">
        <v>0</v>
      </c>
      <c r="P204" s="1">
        <f>IFERROR(VLOOKUP(B204,'3150 - DHHS ADMINISTRATION'!C$9:I$69,7,FALSE),0)</f>
        <v>749.95183075039336</v>
      </c>
      <c r="Q204" s="1">
        <f t="shared" si="3"/>
        <v>-389081.77707261045</v>
      </c>
    </row>
    <row r="205" spans="1:17">
      <c r="A205" s="1">
        <v>210</v>
      </c>
      <c r="B205" s="1" t="s">
        <v>217</v>
      </c>
      <c r="C205" s="1">
        <f>IFERROR(VLOOKUP(B205,'BUILDING DEPRECIATION'!C$9:I$200,7,FALSE),0)</f>
        <v>0</v>
      </c>
      <c r="D205" s="1">
        <v>0</v>
      </c>
      <c r="E205" s="1">
        <f>IFERROR(VLOOKUP(B205,'1130 - CONTROLLER'!C$9:I$582,7,FALSE),0)</f>
        <v>6404.7598939245781</v>
      </c>
      <c r="F205" s="1">
        <f>IFERROR(VLOOKUP(B205,'1080 - TREASURER'!C$9:I$522,7,FALSE),0)</f>
        <v>723.02267346635188</v>
      </c>
      <c r="G205" s="1">
        <f>IFERROR(VLOOKUP(B205,'1340 - ADM BUDGET AND PLANNING '!C$9:I$592,7,FALSE),0)</f>
        <v>3178.8193068296805</v>
      </c>
      <c r="H205" s="1">
        <f>IFERROR(VLOOKUP(B205,'1342 - ADM INTERNAL AUDIT'!C$9:I$585,7,FALSE),0)</f>
        <v>488.29352039517062</v>
      </c>
      <c r="I205" s="1">
        <v>0</v>
      </c>
      <c r="J205" s="1">
        <f>IFERROR(VLOOKUP(B205,'LEGISLATIVE AUDITOR'!C$9:I$92,7,FALSE),0)</f>
        <v>0</v>
      </c>
      <c r="K205" s="1">
        <f>IFERROR(VLOOKUP(B205,'2892 - DCA ADMINISTRATION'!C$9:I$23,7,FALSE),0)</f>
        <v>0</v>
      </c>
      <c r="L205" s="1">
        <f>IFERROR(VLOOKUP(B205,'1052 - STATE ARCHIVES'!C$9:I$115,7,FALSE),0)</f>
        <v>0</v>
      </c>
      <c r="M205" s="1">
        <v>0</v>
      </c>
      <c r="N205" s="1">
        <f>IFERROR(VLOOKUP(B205,'2889 - LAW LIBRARY'!C$9:I$21,7,FALSE),0)</f>
        <v>0</v>
      </c>
      <c r="O205" s="1">
        <v>0</v>
      </c>
      <c r="P205" s="1">
        <f>IFERROR(VLOOKUP(B205,'3150 - DHHS ADMINISTRATION'!C$9:I$69,7,FALSE),0)</f>
        <v>3607.8135581760453</v>
      </c>
      <c r="Q205" s="1">
        <f t="shared" si="3"/>
        <v>14402.708952791827</v>
      </c>
    </row>
    <row r="206" spans="1:17">
      <c r="A206" s="1">
        <v>211</v>
      </c>
      <c r="B206" s="1" t="s">
        <v>218</v>
      </c>
      <c r="C206" s="1">
        <f>IFERROR(VLOOKUP(B206,'BUILDING DEPRECIATION'!C$9:I$200,7,FALSE),0)</f>
        <v>0</v>
      </c>
      <c r="D206" s="1">
        <v>0</v>
      </c>
      <c r="E206" s="1">
        <f>IFERROR(VLOOKUP(B206,'1130 - CONTROLLER'!C$9:I$582,7,FALSE),0)</f>
        <v>0</v>
      </c>
      <c r="F206" s="1">
        <f>IFERROR(VLOOKUP(B206,'1080 - TREASURER'!C$9:I$522,7,FALSE),0)</f>
        <v>-1025.7738350230593</v>
      </c>
      <c r="G206" s="1">
        <f>IFERROR(VLOOKUP(B206,'1340 - ADM BUDGET AND PLANNING '!C$9:I$592,7,FALSE),0)</f>
        <v>-18443.200018966359</v>
      </c>
      <c r="H206" s="1">
        <f>IFERROR(VLOOKUP(B206,'1342 - ADM INTERNAL AUDIT'!C$9:I$585,7,FALSE),0)</f>
        <v>2035.7203438487711</v>
      </c>
      <c r="I206" s="1">
        <v>0</v>
      </c>
      <c r="J206" s="1">
        <f>IFERROR(VLOOKUP(B206,'LEGISLATIVE AUDITOR'!C$9:I$92,7,FALSE),0)</f>
        <v>0</v>
      </c>
      <c r="K206" s="1">
        <f>IFERROR(VLOOKUP(B206,'2892 - DCA ADMINISTRATION'!C$9:I$23,7,FALSE),0)</f>
        <v>0</v>
      </c>
      <c r="L206" s="1">
        <f>IFERROR(VLOOKUP(B206,'1052 - STATE ARCHIVES'!C$9:I$115,7,FALSE),0)</f>
        <v>0</v>
      </c>
      <c r="M206" s="1">
        <v>0</v>
      </c>
      <c r="N206" s="1">
        <f>IFERROR(VLOOKUP(B206,'2889 - LAW LIBRARY'!C$9:I$21,7,FALSE),0)</f>
        <v>0</v>
      </c>
      <c r="O206" s="1">
        <v>0</v>
      </c>
      <c r="P206" s="1">
        <f>IFERROR(VLOOKUP(B206,'3150 - DHHS ADMINISTRATION'!C$9:I$69,7,FALSE),0)</f>
        <v>11704.755503850043</v>
      </c>
      <c r="Q206" s="1">
        <f t="shared" si="3"/>
        <v>-5728.4980062906034</v>
      </c>
    </row>
    <row r="207" spans="1:17">
      <c r="A207" s="1">
        <v>212</v>
      </c>
      <c r="B207" s="1" t="s">
        <v>219</v>
      </c>
      <c r="C207" s="1">
        <f>IFERROR(VLOOKUP(B207,'BUILDING DEPRECIATION'!C$9:I$200,7,FALSE),0)</f>
        <v>0</v>
      </c>
      <c r="D207" s="1">
        <v>0</v>
      </c>
      <c r="E207" s="1">
        <f>IFERROR(VLOOKUP(B207,'1130 - CONTROLLER'!C$9:I$582,7,FALSE),0)</f>
        <v>41948.43415304942</v>
      </c>
      <c r="F207" s="1">
        <f>IFERROR(VLOOKUP(B207,'1080 - TREASURER'!C$9:I$522,7,FALSE),0)</f>
        <v>4361.4829450128163</v>
      </c>
      <c r="G207" s="1">
        <f>IFERROR(VLOOKUP(B207,'1340 - ADM BUDGET AND PLANNING '!C$9:I$592,7,FALSE),0)</f>
        <v>49592.929902403717</v>
      </c>
      <c r="H207" s="1">
        <f>IFERROR(VLOOKUP(B207,'1342 - ADM INTERNAL AUDIT'!C$9:I$585,7,FALSE),0)</f>
        <v>3145.8815836370659</v>
      </c>
      <c r="I207" s="1">
        <v>0</v>
      </c>
      <c r="J207" s="1">
        <f>IFERROR(VLOOKUP(B207,'LEGISLATIVE AUDITOR'!C$9:I$92,7,FALSE),0)</f>
        <v>0</v>
      </c>
      <c r="K207" s="1">
        <f>IFERROR(VLOOKUP(B207,'2892 - DCA ADMINISTRATION'!C$9:I$23,7,FALSE),0)</f>
        <v>0</v>
      </c>
      <c r="L207" s="1">
        <f>IFERROR(VLOOKUP(B207,'1052 - STATE ARCHIVES'!C$9:I$115,7,FALSE),0)</f>
        <v>0</v>
      </c>
      <c r="M207" s="1">
        <v>0</v>
      </c>
      <c r="N207" s="1">
        <f>IFERROR(VLOOKUP(B207,'2889 - LAW LIBRARY'!C$9:I$21,7,FALSE),0)</f>
        <v>0</v>
      </c>
      <c r="O207" s="1">
        <v>0</v>
      </c>
      <c r="P207" s="1">
        <f>IFERROR(VLOOKUP(B207,'3150 - DHHS ADMINISTRATION'!C$9:I$69,7,FALSE),0)</f>
        <v>29536.168958458402</v>
      </c>
      <c r="Q207" s="1">
        <f t="shared" si="3"/>
        <v>128584.89754256143</v>
      </c>
    </row>
    <row r="208" spans="1:17">
      <c r="A208" s="1">
        <v>213</v>
      </c>
      <c r="B208" s="1" t="s">
        <v>220</v>
      </c>
      <c r="C208" s="1">
        <f>IFERROR(VLOOKUP(B208,'BUILDING DEPRECIATION'!C$9:I$200,7,FALSE),0)</f>
        <v>0</v>
      </c>
      <c r="D208" s="1">
        <v>0</v>
      </c>
      <c r="E208" s="1">
        <f>IFERROR(VLOOKUP(B208,'1130 - CONTROLLER'!C$9:I$582,7,FALSE),0)</f>
        <v>270.24453071646337</v>
      </c>
      <c r="F208" s="1">
        <f>IFERROR(VLOOKUP(B208,'1080 - TREASURER'!C$9:I$522,7,FALSE),0)</f>
        <v>32.5328495304284</v>
      </c>
      <c r="G208" s="1">
        <f>IFERROR(VLOOKUP(B208,'1340 - ADM BUDGET AND PLANNING '!C$9:I$592,7,FALSE),0)</f>
        <v>1237.0729370654944</v>
      </c>
      <c r="H208" s="1">
        <f>IFERROR(VLOOKUP(B208,'1342 - ADM INTERNAL AUDIT'!C$9:I$585,7,FALSE),0)</f>
        <v>19.433868407917831</v>
      </c>
      <c r="I208" s="1">
        <v>0</v>
      </c>
      <c r="J208" s="1">
        <f>IFERROR(VLOOKUP(B208,'LEGISLATIVE AUDITOR'!C$9:I$92,7,FALSE),0)</f>
        <v>0</v>
      </c>
      <c r="K208" s="1">
        <f>IFERROR(VLOOKUP(B208,'2892 - DCA ADMINISTRATION'!C$9:I$23,7,FALSE),0)</f>
        <v>0</v>
      </c>
      <c r="L208" s="1">
        <f>IFERROR(VLOOKUP(B208,'1052 - STATE ARCHIVES'!C$9:I$115,7,FALSE),0)</f>
        <v>0</v>
      </c>
      <c r="M208" s="1">
        <v>0</v>
      </c>
      <c r="N208" s="1">
        <f>IFERROR(VLOOKUP(B208,'2889 - LAW LIBRARY'!C$9:I$21,7,FALSE),0)</f>
        <v>0</v>
      </c>
      <c r="O208" s="1">
        <v>0</v>
      </c>
      <c r="P208" s="1">
        <f>IFERROR(VLOOKUP(B208,'3150 - DHHS ADMINISTRATION'!C$9:I$69,7,FALSE),0)</f>
        <v>0</v>
      </c>
      <c r="Q208" s="1">
        <f t="shared" si="3"/>
        <v>1559.2841857203041</v>
      </c>
    </row>
    <row r="209" spans="1:17">
      <c r="A209" s="1">
        <v>214</v>
      </c>
      <c r="B209" s="1" t="s">
        <v>221</v>
      </c>
      <c r="C209" s="1">
        <f>IFERROR(VLOOKUP(B209,'BUILDING DEPRECIATION'!C$9:I$200,7,FALSE),0)</f>
        <v>0</v>
      </c>
      <c r="D209" s="1">
        <v>0</v>
      </c>
      <c r="E209" s="1">
        <f>IFERROR(VLOOKUP(B209,'1130 - CONTROLLER'!C$9:I$582,7,FALSE),0)</f>
        <v>2567.4160378618844</v>
      </c>
      <c r="F209" s="1">
        <f>IFERROR(VLOOKUP(B209,'1080 - TREASURER'!C$9:I$522,7,FALSE),0)</f>
        <v>221.52096675244476</v>
      </c>
      <c r="G209" s="1">
        <f>IFERROR(VLOOKUP(B209,'1340 - ADM BUDGET AND PLANNING '!C$9:I$592,7,FALSE),0)</f>
        <v>2959.022164251327</v>
      </c>
      <c r="H209" s="1">
        <f>IFERROR(VLOOKUP(B209,'1342 - ADM INTERNAL AUDIT'!C$9:I$585,7,FALSE),0)</f>
        <v>186.88003981654114</v>
      </c>
      <c r="I209" s="1">
        <v>0</v>
      </c>
      <c r="J209" s="1">
        <f>IFERROR(VLOOKUP(B209,'LEGISLATIVE AUDITOR'!C$9:I$92,7,FALSE),0)</f>
        <v>0</v>
      </c>
      <c r="K209" s="1">
        <f>IFERROR(VLOOKUP(B209,'2892 - DCA ADMINISTRATION'!C$9:I$23,7,FALSE),0)</f>
        <v>0</v>
      </c>
      <c r="L209" s="1">
        <f>IFERROR(VLOOKUP(B209,'1052 - STATE ARCHIVES'!C$9:I$115,7,FALSE),0)</f>
        <v>0</v>
      </c>
      <c r="M209" s="1">
        <v>0</v>
      </c>
      <c r="N209" s="1">
        <f>IFERROR(VLOOKUP(B209,'2889 - LAW LIBRARY'!C$9:I$21,7,FALSE),0)</f>
        <v>0</v>
      </c>
      <c r="O209" s="1">
        <v>0</v>
      </c>
      <c r="P209" s="1">
        <f>IFERROR(VLOOKUP(B209,'3150 - DHHS ADMINISTRATION'!C$9:I$69,7,FALSE),0)</f>
        <v>1657.4840769209823</v>
      </c>
      <c r="Q209" s="1">
        <f t="shared" si="3"/>
        <v>7592.32328560318</v>
      </c>
    </row>
    <row r="210" spans="1:17">
      <c r="A210" s="1">
        <v>215</v>
      </c>
      <c r="B210" s="1" t="s">
        <v>222</v>
      </c>
      <c r="C210" s="1">
        <f>IFERROR(VLOOKUP(B210,'BUILDING DEPRECIATION'!C$9:I$200,7,FALSE),0)</f>
        <v>0</v>
      </c>
      <c r="D210" s="1">
        <v>0</v>
      </c>
      <c r="E210" s="1">
        <f>IFERROR(VLOOKUP(B210,'1130 - CONTROLLER'!C$9:I$582,7,FALSE),0)</f>
        <v>253.21539469727941</v>
      </c>
      <c r="F210" s="1">
        <f>IFERROR(VLOOKUP(B210,'1080 - TREASURER'!C$9:I$522,7,FALSE),0)</f>
        <v>172.65139958788617</v>
      </c>
      <c r="G210" s="1">
        <f>IFERROR(VLOOKUP(B210,'1340 - ADM BUDGET AND PLANNING '!C$9:I$592,7,FALSE),0)</f>
        <v>1834.5166770129674</v>
      </c>
      <c r="H210" s="1">
        <f>IFERROR(VLOOKUP(B210,'1342 - ADM INTERNAL AUDIT'!C$9:I$585,7,FALSE),0)</f>
        <v>-27.777398485502886</v>
      </c>
      <c r="I210" s="1">
        <v>0</v>
      </c>
      <c r="J210" s="1">
        <f>IFERROR(VLOOKUP(B210,'LEGISLATIVE AUDITOR'!C$9:I$92,7,FALSE),0)</f>
        <v>0</v>
      </c>
      <c r="K210" s="1">
        <f>IFERROR(VLOOKUP(B210,'2892 - DCA ADMINISTRATION'!C$9:I$23,7,FALSE),0)</f>
        <v>0</v>
      </c>
      <c r="L210" s="1">
        <f>IFERROR(VLOOKUP(B210,'1052 - STATE ARCHIVES'!C$9:I$115,7,FALSE),0)</f>
        <v>0</v>
      </c>
      <c r="M210" s="1">
        <v>0</v>
      </c>
      <c r="N210" s="1">
        <f>IFERROR(VLOOKUP(B210,'2889 - LAW LIBRARY'!C$9:I$21,7,FALSE),0)</f>
        <v>0</v>
      </c>
      <c r="O210" s="1">
        <v>0</v>
      </c>
      <c r="P210" s="1">
        <f>IFERROR(VLOOKUP(B210,'3150 - DHHS ADMINISTRATION'!C$9:I$69,7,FALSE),0)</f>
        <v>552.49469230699401</v>
      </c>
      <c r="Q210" s="1">
        <f t="shared" si="3"/>
        <v>2785.1007651196242</v>
      </c>
    </row>
    <row r="211" spans="1:17">
      <c r="A211" s="1">
        <v>216</v>
      </c>
      <c r="B211" s="1" t="s">
        <v>223</v>
      </c>
      <c r="C211" s="1">
        <f>IFERROR(VLOOKUP(B211,'BUILDING DEPRECIATION'!C$9:I$200,7,FALSE),0)</f>
        <v>0</v>
      </c>
      <c r="D211" s="1">
        <v>0</v>
      </c>
      <c r="E211" s="1">
        <f>IFERROR(VLOOKUP(B211,'1130 - CONTROLLER'!C$9:I$582,7,FALSE),0)</f>
        <v>-20.522975104757379</v>
      </c>
      <c r="F211" s="1">
        <f>IFERROR(VLOOKUP(B211,'1080 - TREASURER'!C$9:I$522,7,FALSE),0)</f>
        <v>0</v>
      </c>
      <c r="G211" s="1">
        <f>IFERROR(VLOOKUP(B211,'1340 - ADM BUDGET AND PLANNING '!C$9:I$592,7,FALSE),0)</f>
        <v>-1.8204751104693819</v>
      </c>
      <c r="H211" s="1">
        <f>IFERROR(VLOOKUP(B211,'1342 - ADM INTERNAL AUDIT'!C$9:I$585,7,FALSE),0)</f>
        <v>-1.803369637239485</v>
      </c>
      <c r="I211" s="1">
        <v>0</v>
      </c>
      <c r="J211" s="1">
        <f>IFERROR(VLOOKUP(B211,'LEGISLATIVE AUDITOR'!C$9:I$92,7,FALSE),0)</f>
        <v>0</v>
      </c>
      <c r="K211" s="1">
        <f>IFERROR(VLOOKUP(B211,'2892 - DCA ADMINISTRATION'!C$9:I$23,7,FALSE),0)</f>
        <v>0</v>
      </c>
      <c r="L211" s="1">
        <f>IFERROR(VLOOKUP(B211,'1052 - STATE ARCHIVES'!C$9:I$115,7,FALSE),0)</f>
        <v>0</v>
      </c>
      <c r="M211" s="1">
        <v>0</v>
      </c>
      <c r="N211" s="1">
        <f>IFERROR(VLOOKUP(B211,'2889 - LAW LIBRARY'!C$9:I$21,7,FALSE),0)</f>
        <v>0</v>
      </c>
      <c r="O211" s="1">
        <v>0</v>
      </c>
      <c r="P211" s="1">
        <f>IFERROR(VLOOKUP(B211,'3150 - DHHS ADMINISTRATION'!C$9:I$69,7,FALSE),0)</f>
        <v>0</v>
      </c>
      <c r="Q211" s="1">
        <f t="shared" si="3"/>
        <v>-24.146819852466244</v>
      </c>
    </row>
    <row r="212" spans="1:17">
      <c r="A212" s="1">
        <v>217</v>
      </c>
      <c r="B212" s="1" t="s">
        <v>224</v>
      </c>
      <c r="C212" s="1">
        <f>IFERROR(VLOOKUP(B212,'BUILDING DEPRECIATION'!C$9:I$200,7,FALSE),0)</f>
        <v>0</v>
      </c>
      <c r="D212" s="1">
        <v>0</v>
      </c>
      <c r="E212" s="1">
        <f>IFERROR(VLOOKUP(B212,'1130 - CONTROLLER'!C$9:I$582,7,FALSE),0)</f>
        <v>5828.9793559246064</v>
      </c>
      <c r="F212" s="1">
        <f>IFERROR(VLOOKUP(B212,'1080 - TREASURER'!C$9:I$522,7,FALSE),0)</f>
        <v>742.90527923427589</v>
      </c>
      <c r="G212" s="1">
        <f>IFERROR(VLOOKUP(B212,'1340 - ADM BUDGET AND PLANNING '!C$9:I$592,7,FALSE),0)</f>
        <v>2999.4506801072994</v>
      </c>
      <c r="H212" s="1">
        <f>IFERROR(VLOOKUP(B212,'1342 - ADM INTERNAL AUDIT'!C$9:I$585,7,FALSE),0)</f>
        <v>1653.9795433605159</v>
      </c>
      <c r="I212" s="1">
        <v>0</v>
      </c>
      <c r="J212" s="1">
        <f>IFERROR(VLOOKUP(B212,'LEGISLATIVE AUDITOR'!C$9:I$92,7,FALSE),0)</f>
        <v>0</v>
      </c>
      <c r="K212" s="1">
        <f>IFERROR(VLOOKUP(B212,'2892 - DCA ADMINISTRATION'!C$9:I$23,7,FALSE),0)</f>
        <v>0</v>
      </c>
      <c r="L212" s="1">
        <f>IFERROR(VLOOKUP(B212,'1052 - STATE ARCHIVES'!C$9:I$115,7,FALSE),0)</f>
        <v>-429.61632647298234</v>
      </c>
      <c r="M212" s="1">
        <v>0</v>
      </c>
      <c r="N212" s="1">
        <f>IFERROR(VLOOKUP(B212,'2889 - LAW LIBRARY'!C$9:I$21,7,FALSE),0)</f>
        <v>0</v>
      </c>
      <c r="O212" s="1">
        <v>0</v>
      </c>
      <c r="P212" s="1">
        <f>IFERROR(VLOOKUP(B212,'3150 - DHHS ADMINISTRATION'!C$9:I$69,7,FALSE),0)</f>
        <v>552.49469230699401</v>
      </c>
      <c r="Q212" s="1">
        <f t="shared" si="3"/>
        <v>11348.193224460709</v>
      </c>
    </row>
    <row r="213" spans="1:17">
      <c r="A213" s="1">
        <v>218</v>
      </c>
      <c r="B213" s="1" t="s">
        <v>225</v>
      </c>
      <c r="C213" s="1">
        <f>IFERROR(VLOOKUP(B213,'BUILDING DEPRECIATION'!C$9:I$200,7,FALSE),0)</f>
        <v>0</v>
      </c>
      <c r="D213" s="1">
        <v>0</v>
      </c>
      <c r="E213" s="1">
        <f>IFERROR(VLOOKUP(B213,'1130 - CONTROLLER'!C$9:I$582,7,FALSE),0)</f>
        <v>55822.376390606856</v>
      </c>
      <c r="F213" s="1">
        <f>IFERROR(VLOOKUP(B213,'1080 - TREASURER'!C$9:I$522,7,FALSE),0)</f>
        <v>8791.121211705944</v>
      </c>
      <c r="G213" s="1">
        <f>IFERROR(VLOOKUP(B213,'1340 - ADM BUDGET AND PLANNING '!C$9:I$592,7,FALSE),0)</f>
        <v>-45882.500026671893</v>
      </c>
      <c r="H213" s="1">
        <f>IFERROR(VLOOKUP(B213,'1342 - ADM INTERNAL AUDIT'!C$9:I$585,7,FALSE),0)</f>
        <v>42468.169873047147</v>
      </c>
      <c r="I213" s="1">
        <v>-8</v>
      </c>
      <c r="J213" s="1">
        <f>IFERROR(VLOOKUP(B213,'LEGISLATIVE AUDITOR'!C$9:I$92,7,FALSE),0)</f>
        <v>5372.139021</v>
      </c>
      <c r="K213" s="1">
        <f>IFERROR(VLOOKUP(B213,'2892 - DCA ADMINISTRATION'!C$9:I$23,7,FALSE),0)</f>
        <v>0</v>
      </c>
      <c r="L213" s="1">
        <f>IFERROR(VLOOKUP(B213,'1052 - STATE ARCHIVES'!C$9:I$115,7,FALSE),0)</f>
        <v>-21365.268671528505</v>
      </c>
      <c r="M213" s="1">
        <v>0</v>
      </c>
      <c r="N213" s="1">
        <f>IFERROR(VLOOKUP(B213,'2889 - LAW LIBRARY'!C$9:I$21,7,FALSE),0)</f>
        <v>0</v>
      </c>
      <c r="O213" s="1">
        <v>0</v>
      </c>
      <c r="P213" s="1">
        <f>IFERROR(VLOOKUP(B213,'3150 - DHHS ADMINISTRATION'!C$9:I$69,7,FALSE),0)</f>
        <v>55656.737538909823</v>
      </c>
      <c r="Q213" s="1">
        <f t="shared" si="3"/>
        <v>100854.77533706935</v>
      </c>
    </row>
    <row r="214" spans="1:17">
      <c r="A214" s="1">
        <v>219</v>
      </c>
      <c r="B214" s="1" t="s">
        <v>226</v>
      </c>
      <c r="C214" s="1">
        <f>IFERROR(VLOOKUP(B214,'BUILDING DEPRECIATION'!C$9:I$200,7,FALSE),0)</f>
        <v>0</v>
      </c>
      <c r="D214" s="1">
        <v>0</v>
      </c>
      <c r="E214" s="1">
        <f>IFERROR(VLOOKUP(B214,'1130 - CONTROLLER'!C$9:I$582,7,FALSE),0)</f>
        <v>0</v>
      </c>
      <c r="F214" s="1">
        <f>IFERROR(VLOOKUP(B214,'1080 - TREASURER'!C$9:I$522,7,FALSE),0)</f>
        <v>0</v>
      </c>
      <c r="G214" s="1">
        <f>IFERROR(VLOOKUP(B214,'1340 - ADM BUDGET AND PLANNING '!C$9:I$592,7,FALSE),0)</f>
        <v>0</v>
      </c>
      <c r="H214" s="1">
        <f>IFERROR(VLOOKUP(B214,'1342 - ADM INTERNAL AUDIT'!C$9:I$585,7,FALSE),0)</f>
        <v>0</v>
      </c>
      <c r="I214" s="1">
        <v>0</v>
      </c>
      <c r="J214" s="1">
        <f>IFERROR(VLOOKUP(B214,'LEGISLATIVE AUDITOR'!C$9:I$92,7,FALSE),0)</f>
        <v>0</v>
      </c>
      <c r="K214" s="1">
        <f>IFERROR(VLOOKUP(B214,'2892 - DCA ADMINISTRATION'!C$9:I$23,7,FALSE),0)</f>
        <v>0</v>
      </c>
      <c r="L214" s="1">
        <f>IFERROR(VLOOKUP(B214,'1052 - STATE ARCHIVES'!C$9:I$115,7,FALSE),0)</f>
        <v>0</v>
      </c>
      <c r="M214" s="1">
        <v>0</v>
      </c>
      <c r="N214" s="1">
        <f>IFERROR(VLOOKUP(B214,'2889 - LAW LIBRARY'!C$9:I$21,7,FALSE),0)</f>
        <v>0</v>
      </c>
      <c r="O214" s="1">
        <v>0</v>
      </c>
      <c r="P214" s="1">
        <f>IFERROR(VLOOKUP(B214,'3150 - DHHS ADMINISTRATION'!C$9:I$69,7,FALSE),0)</f>
        <v>0</v>
      </c>
      <c r="Q214" s="1">
        <f t="shared" si="3"/>
        <v>0</v>
      </c>
    </row>
    <row r="215" spans="1:17">
      <c r="A215" s="1">
        <v>220</v>
      </c>
      <c r="B215" s="1" t="s">
        <v>227</v>
      </c>
      <c r="C215" s="1">
        <f>IFERROR(VLOOKUP(B215,'BUILDING DEPRECIATION'!C$9:I$200,7,FALSE),0)</f>
        <v>1364667</v>
      </c>
      <c r="D215" s="1">
        <v>0</v>
      </c>
      <c r="E215" s="1">
        <f>IFERROR(VLOOKUP(B215,'1130 - CONTROLLER'!C$9:I$582,7,FALSE),0)</f>
        <v>175239.15696324801</v>
      </c>
      <c r="F215" s="1">
        <f>IFERROR(VLOOKUP(B215,'1080 - TREASURER'!C$9:I$522,7,FALSE),0)</f>
        <v>21296.197621540541</v>
      </c>
      <c r="G215" s="1">
        <f>IFERROR(VLOOKUP(B215,'1340 - ADM BUDGET AND PLANNING '!C$9:I$592,7,FALSE),0)</f>
        <v>35029.054069890728</v>
      </c>
      <c r="H215" s="1">
        <f>IFERROR(VLOOKUP(B215,'1342 - ADM INTERNAL AUDIT'!C$9:I$585,7,FALSE),0)</f>
        <v>13418.520662092709</v>
      </c>
      <c r="I215" s="1">
        <v>0</v>
      </c>
      <c r="J215" s="1">
        <f>IFERROR(VLOOKUP(B215,'LEGISLATIVE AUDITOR'!C$9:I$92,7,FALSE),0)</f>
        <v>0</v>
      </c>
      <c r="K215" s="1">
        <f>IFERROR(VLOOKUP(B215,'2892 - DCA ADMINISTRATION'!C$9:I$23,7,FALSE),0)</f>
        <v>0</v>
      </c>
      <c r="L215" s="1">
        <f>IFERROR(VLOOKUP(B215,'1052 - STATE ARCHIVES'!C$9:I$115,7,FALSE),0)</f>
        <v>0</v>
      </c>
      <c r="M215" s="1">
        <v>0</v>
      </c>
      <c r="N215" s="1">
        <f>IFERROR(VLOOKUP(B215,'2889 - LAW LIBRARY'!C$9:I$21,7,FALSE),0)</f>
        <v>0</v>
      </c>
      <c r="O215" s="1">
        <v>0</v>
      </c>
      <c r="P215" s="1">
        <f>IFERROR(VLOOKUP(B215,'3150 - DHHS ADMINISTRATION'!C$9:I$69,7,FALSE),0)</f>
        <v>129350.69555749057</v>
      </c>
      <c r="Q215" s="1">
        <f t="shared" si="3"/>
        <v>1739000.6248742626</v>
      </c>
    </row>
    <row r="216" spans="1:17">
      <c r="A216" s="1">
        <v>221</v>
      </c>
      <c r="B216" s="1" t="s">
        <v>228</v>
      </c>
      <c r="C216" s="1">
        <f>IFERROR(VLOOKUP(B216,'BUILDING DEPRECIATION'!C$9:I$200,7,FALSE),0)</f>
        <v>653264</v>
      </c>
      <c r="D216" s="1">
        <v>0</v>
      </c>
      <c r="E216" s="1">
        <f>IFERROR(VLOOKUP(B216,'1130 - CONTROLLER'!C$9:I$582,7,FALSE),0)</f>
        <v>94833.400945169138</v>
      </c>
      <c r="F216" s="1">
        <f>IFERROR(VLOOKUP(B216,'1080 - TREASURER'!C$9:I$522,7,FALSE),0)</f>
        <v>9698.5414484930116</v>
      </c>
      <c r="G216" s="1">
        <f>IFERROR(VLOOKUP(B216,'1340 - ADM BUDGET AND PLANNING '!C$9:I$592,7,FALSE),0)</f>
        <v>20396.133960891308</v>
      </c>
      <c r="H216" s="1">
        <f>IFERROR(VLOOKUP(B216,'1342 - ADM INTERNAL AUDIT'!C$9:I$585,7,FALSE),0)</f>
        <v>7048.8664973246114</v>
      </c>
      <c r="I216" s="1">
        <v>0</v>
      </c>
      <c r="J216" s="1">
        <f>IFERROR(VLOOKUP(B216,'LEGISLATIVE AUDITOR'!C$9:I$92,7,FALSE),0)</f>
        <v>0</v>
      </c>
      <c r="K216" s="1">
        <f>IFERROR(VLOOKUP(B216,'2892 - DCA ADMINISTRATION'!C$9:I$23,7,FALSE),0)</f>
        <v>0</v>
      </c>
      <c r="L216" s="1">
        <f>IFERROR(VLOOKUP(B216,'1052 - STATE ARCHIVES'!C$9:I$115,7,FALSE),0)</f>
        <v>0</v>
      </c>
      <c r="M216" s="1">
        <v>0</v>
      </c>
      <c r="N216" s="1">
        <f>IFERROR(VLOOKUP(B216,'2889 - LAW LIBRARY'!C$9:I$21,7,FALSE),0)</f>
        <v>0</v>
      </c>
      <c r="O216" s="1">
        <v>0</v>
      </c>
      <c r="P216" s="1">
        <f>IFERROR(VLOOKUP(B216,'3150 - DHHS ADMINISTRATION'!C$9:I$69,7,FALSE),0)</f>
        <v>44151.093389442482</v>
      </c>
      <c r="Q216" s="1">
        <f t="shared" si="3"/>
        <v>829392.03624132066</v>
      </c>
    </row>
    <row r="217" spans="1:17">
      <c r="A217" s="1">
        <v>222</v>
      </c>
      <c r="B217" s="1" t="s">
        <v>229</v>
      </c>
      <c r="C217" s="1">
        <f>IFERROR(VLOOKUP(B217,'BUILDING DEPRECIATION'!C$9:I$200,7,FALSE),0)</f>
        <v>0</v>
      </c>
      <c r="D217" s="1">
        <v>0</v>
      </c>
      <c r="E217" s="1">
        <f>IFERROR(VLOOKUP(B217,'1130 - CONTROLLER'!C$9:I$582,7,FALSE),0)</f>
        <v>8.0955678799929522</v>
      </c>
      <c r="F217" s="1">
        <f>IFERROR(VLOOKUP(B217,'1080 - TREASURER'!C$9:I$522,7,FALSE),0)</f>
        <v>0</v>
      </c>
      <c r="G217" s="1">
        <f>IFERROR(VLOOKUP(B217,'1340 - ADM BUDGET AND PLANNING '!C$9:I$592,7,FALSE),0)</f>
        <v>421.49854274604348</v>
      </c>
      <c r="H217" s="1">
        <f>IFERROR(VLOOKUP(B217,'1342 - ADM INTERNAL AUDIT'!C$9:I$585,7,FALSE),0)</f>
        <v>0.52385392911734741</v>
      </c>
      <c r="I217" s="1">
        <v>0</v>
      </c>
      <c r="J217" s="1">
        <f>IFERROR(VLOOKUP(B217,'LEGISLATIVE AUDITOR'!C$9:I$92,7,FALSE),0)</f>
        <v>0</v>
      </c>
      <c r="K217" s="1">
        <f>IFERROR(VLOOKUP(B217,'2892 - DCA ADMINISTRATION'!C$9:I$23,7,FALSE),0)</f>
        <v>0</v>
      </c>
      <c r="L217" s="1">
        <f>IFERROR(VLOOKUP(B217,'1052 - STATE ARCHIVES'!C$9:I$115,7,FALSE),0)</f>
        <v>0</v>
      </c>
      <c r="M217" s="1">
        <v>0</v>
      </c>
      <c r="N217" s="1">
        <f>IFERROR(VLOOKUP(B217,'2889 - LAW LIBRARY'!C$9:I$21,7,FALSE),0)</f>
        <v>0</v>
      </c>
      <c r="O217" s="1">
        <v>0</v>
      </c>
      <c r="P217" s="1">
        <f>IFERROR(VLOOKUP(B217,'3150 - DHHS ADMINISTRATION'!C$9:I$69,7,FALSE),0)</f>
        <v>0</v>
      </c>
      <c r="Q217" s="1">
        <f t="shared" si="3"/>
        <v>430.11796455515378</v>
      </c>
    </row>
    <row r="218" spans="1:17">
      <c r="A218" s="1">
        <v>223</v>
      </c>
      <c r="B218" s="1" t="s">
        <v>230</v>
      </c>
      <c r="C218" s="1">
        <f>IFERROR(VLOOKUP(B218,'BUILDING DEPRECIATION'!C$9:I$200,7,FALSE),0)</f>
        <v>0</v>
      </c>
      <c r="D218" s="1">
        <v>0</v>
      </c>
      <c r="E218" s="1">
        <f>IFERROR(VLOOKUP(B218,'1130 - CONTROLLER'!C$9:I$582,7,FALSE),0)</f>
        <v>6346.615187873269</v>
      </c>
      <c r="F218" s="1">
        <f>IFERROR(VLOOKUP(B218,'1080 - TREASURER'!C$9:I$522,7,FALSE),0)</f>
        <v>228.96827523157179</v>
      </c>
      <c r="G218" s="1">
        <f>IFERROR(VLOOKUP(B218,'1340 - ADM BUDGET AND PLANNING '!C$9:I$592,7,FALSE),0)</f>
        <v>6291.9873245127592</v>
      </c>
      <c r="H218" s="1">
        <f>IFERROR(VLOOKUP(B218,'1342 - ADM INTERNAL AUDIT'!C$9:I$585,7,FALSE),0)</f>
        <v>487.60953293774259</v>
      </c>
      <c r="I218" s="1">
        <v>0</v>
      </c>
      <c r="J218" s="1">
        <f>IFERROR(VLOOKUP(B218,'LEGISLATIVE AUDITOR'!C$9:I$92,7,FALSE),0)</f>
        <v>0</v>
      </c>
      <c r="K218" s="1">
        <f>IFERROR(VLOOKUP(B218,'2892 - DCA ADMINISTRATION'!C$9:I$23,7,FALSE),0)</f>
        <v>0</v>
      </c>
      <c r="L218" s="1">
        <f>IFERROR(VLOOKUP(B218,'1052 - STATE ARCHIVES'!C$9:I$115,7,FALSE),0)</f>
        <v>0</v>
      </c>
      <c r="M218" s="1">
        <v>0</v>
      </c>
      <c r="N218" s="1">
        <f>IFERROR(VLOOKUP(B218,'2889 - LAW LIBRARY'!C$9:I$21,7,FALSE),0)</f>
        <v>0</v>
      </c>
      <c r="O218" s="1">
        <v>0</v>
      </c>
      <c r="P218" s="1">
        <f>IFERROR(VLOOKUP(B218,'3150 - DHHS ADMINISTRATION'!C$9:I$69,7,FALSE),0)</f>
        <v>6531.8909523033035</v>
      </c>
      <c r="Q218" s="1">
        <f t="shared" si="3"/>
        <v>19887.071272858644</v>
      </c>
    </row>
    <row r="219" spans="1:17">
      <c r="A219" s="1">
        <v>224</v>
      </c>
      <c r="B219" s="1" t="s">
        <v>231</v>
      </c>
      <c r="C219" s="1">
        <f>IFERROR(VLOOKUP(B219,'BUILDING DEPRECIATION'!C$9:I$200,7,FALSE),0)</f>
        <v>0</v>
      </c>
      <c r="D219" s="1">
        <v>0</v>
      </c>
      <c r="E219" s="1">
        <f>IFERROR(VLOOKUP(B219,'1130 - CONTROLLER'!C$9:I$582,7,FALSE),0)</f>
        <v>38950.809657170772</v>
      </c>
      <c r="F219" s="1">
        <f>IFERROR(VLOOKUP(B219,'1080 - TREASURER'!C$9:I$522,7,FALSE),0)</f>
        <v>5593.0532524088812</v>
      </c>
      <c r="G219" s="1">
        <f>IFERROR(VLOOKUP(B219,'1340 - ADM BUDGET AND PLANNING '!C$9:I$592,7,FALSE),0)</f>
        <v>2848.908630158051</v>
      </c>
      <c r="H219" s="1">
        <f>IFERROR(VLOOKUP(B219,'1342 - ADM INTERNAL AUDIT'!C$9:I$585,7,FALSE),0)</f>
        <v>2883.8655822024598</v>
      </c>
      <c r="I219" s="1">
        <v>0</v>
      </c>
      <c r="J219" s="1">
        <f>IFERROR(VLOOKUP(B219,'LEGISLATIVE AUDITOR'!C$9:I$92,7,FALSE),0)</f>
        <v>0</v>
      </c>
      <c r="K219" s="1">
        <f>IFERROR(VLOOKUP(B219,'2892 - DCA ADMINISTRATION'!C$9:I$23,7,FALSE),0)</f>
        <v>0</v>
      </c>
      <c r="L219" s="1">
        <f>IFERROR(VLOOKUP(B219,'1052 - STATE ARCHIVES'!C$9:I$115,7,FALSE),0)</f>
        <v>0</v>
      </c>
      <c r="M219" s="1">
        <v>0</v>
      </c>
      <c r="N219" s="1">
        <f>IFERROR(VLOOKUP(B219,'2889 - LAW LIBRARY'!C$9:I$21,7,FALSE),0)</f>
        <v>0</v>
      </c>
      <c r="O219" s="1">
        <v>0</v>
      </c>
      <c r="P219" s="1">
        <f>IFERROR(VLOOKUP(B219,'3150 - DHHS ADMINISTRATION'!C$9:I$69,7,FALSE),0)</f>
        <v>0</v>
      </c>
      <c r="Q219" s="1">
        <f t="shared" si="3"/>
        <v>50276.637121940163</v>
      </c>
    </row>
    <row r="220" spans="1:17">
      <c r="A220" s="1">
        <v>225</v>
      </c>
      <c r="B220" s="1" t="s">
        <v>232</v>
      </c>
      <c r="C220" s="1">
        <f>IFERROR(VLOOKUP(B220,'BUILDING DEPRECIATION'!C$9:I$200,7,FALSE),0)</f>
        <v>0</v>
      </c>
      <c r="D220" s="1">
        <v>0</v>
      </c>
      <c r="E220" s="1">
        <f>IFERROR(VLOOKUP(B220,'1130 - CONTROLLER'!C$9:I$582,7,FALSE),0)</f>
        <v>-9103.2994603120351</v>
      </c>
      <c r="F220" s="1">
        <f>IFERROR(VLOOKUP(B220,'1080 - TREASURER'!C$9:I$522,7,FALSE),0)</f>
        <v>-2641.4883472644201</v>
      </c>
      <c r="G220" s="1">
        <f>IFERROR(VLOOKUP(B220,'1340 - ADM BUDGET AND PLANNING '!C$9:I$592,7,FALSE),0)</f>
        <v>6018.3464622648835</v>
      </c>
      <c r="H220" s="1">
        <f>IFERROR(VLOOKUP(B220,'1342 - ADM INTERNAL AUDIT'!C$9:I$585,7,FALSE),0)</f>
        <v>-1112.0428495332187</v>
      </c>
      <c r="I220" s="1">
        <v>0</v>
      </c>
      <c r="J220" s="1">
        <f>IFERROR(VLOOKUP(B220,'LEGISLATIVE AUDITOR'!C$9:I$92,7,FALSE),0)</f>
        <v>0</v>
      </c>
      <c r="K220" s="1">
        <f>IFERROR(VLOOKUP(B220,'2892 - DCA ADMINISTRATION'!C$9:I$23,7,FALSE),0)</f>
        <v>0</v>
      </c>
      <c r="L220" s="1">
        <f>IFERROR(VLOOKUP(B220,'1052 - STATE ARCHIVES'!C$9:I$115,7,FALSE),0)</f>
        <v>0</v>
      </c>
      <c r="M220" s="1">
        <v>0</v>
      </c>
      <c r="N220" s="1">
        <f>IFERROR(VLOOKUP(B220,'2889 - LAW LIBRARY'!C$9:I$21,7,FALSE),0)</f>
        <v>0</v>
      </c>
      <c r="O220" s="1">
        <v>0</v>
      </c>
      <c r="P220" s="1">
        <f>IFERROR(VLOOKUP(B220,'3150 - DHHS ADMINISTRATION'!C$9:I$69,7,FALSE),0)</f>
        <v>6428.7726538804418</v>
      </c>
      <c r="Q220" s="1">
        <f t="shared" si="3"/>
        <v>-409.71154096434839</v>
      </c>
    </row>
    <row r="221" spans="1:17">
      <c r="A221" s="1">
        <v>226</v>
      </c>
      <c r="B221" s="1" t="s">
        <v>233</v>
      </c>
      <c r="C221" s="1">
        <f>IFERROR(VLOOKUP(B221,'BUILDING DEPRECIATION'!C$9:I$200,7,FALSE),0)</f>
        <v>0</v>
      </c>
      <c r="D221" s="1">
        <v>0</v>
      </c>
      <c r="E221" s="1">
        <f>IFERROR(VLOOKUP(B221,'1130 - CONTROLLER'!C$9:I$582,7,FALSE),0)</f>
        <v>17242.658884243669</v>
      </c>
      <c r="F221" s="1">
        <f>IFERROR(VLOOKUP(B221,'1080 - TREASURER'!C$9:I$522,7,FALSE),0)</f>
        <v>-679.12761086585658</v>
      </c>
      <c r="G221" s="1">
        <f>IFERROR(VLOOKUP(B221,'1340 - ADM BUDGET AND PLANNING '!C$9:I$592,7,FALSE),0)</f>
        <v>-42488.591809793041</v>
      </c>
      <c r="H221" s="1">
        <f>IFERROR(VLOOKUP(B221,'1342 - ADM INTERNAL AUDIT'!C$9:I$585,7,FALSE),0)</f>
        <v>198701.88945443649</v>
      </c>
      <c r="I221" s="1">
        <v>-26</v>
      </c>
      <c r="J221" s="1">
        <f>IFERROR(VLOOKUP(B221,'LEGISLATIVE AUDITOR'!C$9:I$92,7,FALSE),0)</f>
        <v>-58088.266196999997</v>
      </c>
      <c r="K221" s="1">
        <f>IFERROR(VLOOKUP(B221,'2892 - DCA ADMINISTRATION'!C$9:I$23,7,FALSE),0)</f>
        <v>0</v>
      </c>
      <c r="L221" s="1">
        <f>IFERROR(VLOOKUP(B221,'1052 - STATE ARCHIVES'!C$9:I$115,7,FALSE),0)</f>
        <v>-5119.8663067774378</v>
      </c>
      <c r="M221" s="1">
        <v>545.69538452717302</v>
      </c>
      <c r="N221" s="1">
        <f>IFERROR(VLOOKUP(B221,'2889 - LAW LIBRARY'!C$9:I$21,7,FALSE),0)</f>
        <v>0</v>
      </c>
      <c r="O221" s="1">
        <v>0</v>
      </c>
      <c r="P221" s="1">
        <f>IFERROR(VLOOKUP(B221,'3150 - DHHS ADMINISTRATION'!C$9:I$69,7,FALSE),0)</f>
        <v>7190.6686444969491</v>
      </c>
      <c r="Q221" s="1">
        <f t="shared" si="3"/>
        <v>117279.06044326797</v>
      </c>
    </row>
    <row r="222" spans="1:17">
      <c r="A222" s="1">
        <v>227</v>
      </c>
      <c r="B222" s="1" t="s">
        <v>234</v>
      </c>
      <c r="C222" s="1">
        <f>IFERROR(VLOOKUP(B222,'BUILDING DEPRECIATION'!C$9:I$200,7,FALSE),0)</f>
        <v>0</v>
      </c>
      <c r="D222" s="1">
        <v>0</v>
      </c>
      <c r="E222" s="1">
        <f>IFERROR(VLOOKUP(B222,'1130 - CONTROLLER'!C$9:I$582,7,FALSE),0)</f>
        <v>15648.843356319423</v>
      </c>
      <c r="F222" s="1">
        <f>IFERROR(VLOOKUP(B222,'1080 - TREASURER'!C$9:I$522,7,FALSE),0)</f>
        <v>1579.1376107143765</v>
      </c>
      <c r="G222" s="1">
        <f>IFERROR(VLOOKUP(B222,'1340 - ADM BUDGET AND PLANNING '!C$9:I$592,7,FALSE),0)</f>
        <v>7902.394665931206</v>
      </c>
      <c r="H222" s="1">
        <f>IFERROR(VLOOKUP(B222,'1342 - ADM INTERNAL AUDIT'!C$9:I$585,7,FALSE),0)</f>
        <v>1092.4423142978653</v>
      </c>
      <c r="I222" s="1">
        <v>0</v>
      </c>
      <c r="J222" s="1">
        <f>IFERROR(VLOOKUP(B222,'LEGISLATIVE AUDITOR'!C$9:I$92,7,FALSE),0)</f>
        <v>3544.8102210000002</v>
      </c>
      <c r="K222" s="1">
        <f>IFERROR(VLOOKUP(B222,'2892 - DCA ADMINISTRATION'!C$9:I$23,7,FALSE),0)</f>
        <v>0</v>
      </c>
      <c r="L222" s="1">
        <f>IFERROR(VLOOKUP(B222,'1052 - STATE ARCHIVES'!C$9:I$115,7,FALSE),0)</f>
        <v>0</v>
      </c>
      <c r="M222" s="1">
        <v>0</v>
      </c>
      <c r="N222" s="1">
        <f>IFERROR(VLOOKUP(B222,'2889 - LAW LIBRARY'!C$9:I$21,7,FALSE),0)</f>
        <v>0</v>
      </c>
      <c r="O222" s="1">
        <v>0</v>
      </c>
      <c r="P222" s="1">
        <f>IFERROR(VLOOKUP(B222,'3150 - DHHS ADMINISTRATION'!C$9:I$69,7,FALSE),0)</f>
        <v>5109.5820860625636</v>
      </c>
      <c r="Q222" s="1">
        <f t="shared" si="3"/>
        <v>34877.210254325437</v>
      </c>
    </row>
    <row r="223" spans="1:17">
      <c r="A223" s="1">
        <v>228</v>
      </c>
      <c r="B223" s="1" t="s">
        <v>235</v>
      </c>
      <c r="C223" s="1">
        <f>IFERROR(VLOOKUP(B223,'BUILDING DEPRECIATION'!C$9:I$200,7,FALSE),0)</f>
        <v>0</v>
      </c>
      <c r="D223" s="1">
        <v>0</v>
      </c>
      <c r="E223" s="1">
        <f>IFERROR(VLOOKUP(B223,'1130 - CONTROLLER'!C$9:I$582,7,FALSE),0)</f>
        <v>11.304713115996053</v>
      </c>
      <c r="F223" s="1">
        <f>IFERROR(VLOOKUP(B223,'1080 - TREASURER'!C$9:I$522,7,FALSE),0)</f>
        <v>0</v>
      </c>
      <c r="G223" s="1">
        <f>IFERROR(VLOOKUP(B223,'1340 - ADM BUDGET AND PLANNING '!C$9:I$592,7,FALSE),0)</f>
        <v>842.56363903721319</v>
      </c>
      <c r="H223" s="1">
        <f>IFERROR(VLOOKUP(B223,'1342 - ADM INTERNAL AUDIT'!C$9:I$585,7,FALSE),0)</f>
        <v>0.61833413508243651</v>
      </c>
      <c r="I223" s="1">
        <v>0</v>
      </c>
      <c r="J223" s="1">
        <f>IFERROR(VLOOKUP(B223,'LEGISLATIVE AUDITOR'!C$9:I$92,7,FALSE),0)</f>
        <v>0</v>
      </c>
      <c r="K223" s="1">
        <f>IFERROR(VLOOKUP(B223,'2892 - DCA ADMINISTRATION'!C$9:I$23,7,FALSE),0)</f>
        <v>0</v>
      </c>
      <c r="L223" s="1">
        <f>IFERROR(VLOOKUP(B223,'1052 - STATE ARCHIVES'!C$9:I$115,7,FALSE),0)</f>
        <v>0</v>
      </c>
      <c r="M223" s="1">
        <v>0</v>
      </c>
      <c r="N223" s="1">
        <f>IFERROR(VLOOKUP(B223,'2889 - LAW LIBRARY'!C$9:I$21,7,FALSE),0)</f>
        <v>0</v>
      </c>
      <c r="O223" s="1">
        <v>0</v>
      </c>
      <c r="P223" s="1">
        <f>IFERROR(VLOOKUP(B223,'3150 - DHHS ADMINISTRATION'!C$9:I$69,7,FALSE),0)</f>
        <v>0</v>
      </c>
      <c r="Q223" s="1">
        <f t="shared" si="3"/>
        <v>854.48668628829171</v>
      </c>
    </row>
    <row r="224" spans="1:17">
      <c r="A224" s="1">
        <v>229</v>
      </c>
      <c r="B224" s="1" t="s">
        <v>236</v>
      </c>
      <c r="C224" s="1">
        <f>IFERROR(VLOOKUP(B224,'BUILDING DEPRECIATION'!C$9:I$200,7,FALSE),0)</f>
        <v>0</v>
      </c>
      <c r="D224" s="1">
        <v>0</v>
      </c>
      <c r="E224" s="1">
        <f>IFERROR(VLOOKUP(B224,'1130 - CONTROLLER'!C$9:I$582,7,FALSE),0)</f>
        <v>4.1864297648010709</v>
      </c>
      <c r="F224" s="1">
        <f>IFERROR(VLOOKUP(B224,'1080 - TREASURER'!C$9:I$522,7,FALSE),0)</f>
        <v>-1.2640466235650762</v>
      </c>
      <c r="G224" s="1">
        <f>IFERROR(VLOOKUP(B224,'1340 - ADM BUDGET AND PLANNING '!C$9:I$592,7,FALSE),0)</f>
        <v>421.15178558214456</v>
      </c>
      <c r="H224" s="1">
        <f>IFERROR(VLOOKUP(B224,'1342 - ADM INTERNAL AUDIT'!C$9:I$585,7,FALSE),0)</f>
        <v>0.18035495059554074</v>
      </c>
      <c r="I224" s="1">
        <v>0</v>
      </c>
      <c r="J224" s="1">
        <f>IFERROR(VLOOKUP(B224,'LEGISLATIVE AUDITOR'!C$9:I$92,7,FALSE),0)</f>
        <v>0</v>
      </c>
      <c r="K224" s="1">
        <f>IFERROR(VLOOKUP(B224,'2892 - DCA ADMINISTRATION'!C$9:I$23,7,FALSE),0)</f>
        <v>0</v>
      </c>
      <c r="L224" s="1">
        <f>IFERROR(VLOOKUP(B224,'1052 - STATE ARCHIVES'!C$9:I$115,7,FALSE),0)</f>
        <v>0</v>
      </c>
      <c r="M224" s="1">
        <v>0</v>
      </c>
      <c r="N224" s="1">
        <f>IFERROR(VLOOKUP(B224,'2889 - LAW LIBRARY'!C$9:I$21,7,FALSE),0)</f>
        <v>0</v>
      </c>
      <c r="O224" s="1">
        <v>0</v>
      </c>
      <c r="P224" s="1">
        <f>IFERROR(VLOOKUP(B224,'3150 - DHHS ADMINISTRATION'!C$9:I$69,7,FALSE),0)</f>
        <v>0</v>
      </c>
      <c r="Q224" s="1">
        <f t="shared" si="3"/>
        <v>424.25452367397605</v>
      </c>
    </row>
    <row r="225" spans="1:17">
      <c r="A225" s="1">
        <v>230</v>
      </c>
      <c r="B225" s="1" t="s">
        <v>237</v>
      </c>
      <c r="C225" s="1">
        <f>IFERROR(VLOOKUP(B225,'BUILDING DEPRECIATION'!C$9:I$200,7,FALSE),0)</f>
        <v>0</v>
      </c>
      <c r="D225" s="1">
        <v>0</v>
      </c>
      <c r="E225" s="1">
        <f>IFERROR(VLOOKUP(B225,'1130 - CONTROLLER'!C$9:I$582,7,FALSE),0)</f>
        <v>11827.882798062426</v>
      </c>
      <c r="F225" s="1">
        <f>IFERROR(VLOOKUP(B225,'1080 - TREASURER'!C$9:I$522,7,FALSE),0)</f>
        <v>4394.5608902862241</v>
      </c>
      <c r="G225" s="1">
        <f>IFERROR(VLOOKUP(B225,'1340 - ADM BUDGET AND PLANNING '!C$9:I$592,7,FALSE),0)</f>
        <v>28317.094009384527</v>
      </c>
      <c r="H225" s="1">
        <f>IFERROR(VLOOKUP(B225,'1342 - ADM INTERNAL AUDIT'!C$9:I$585,7,FALSE),0)</f>
        <v>560.9444447045604</v>
      </c>
      <c r="I225" s="1">
        <v>0</v>
      </c>
      <c r="J225" s="1">
        <f>IFERROR(VLOOKUP(B225,'LEGISLATIVE AUDITOR'!C$9:I$92,7,FALSE),0)</f>
        <v>2518.5989789999999</v>
      </c>
      <c r="K225" s="1">
        <f>IFERROR(VLOOKUP(B225,'2892 - DCA ADMINISTRATION'!C$9:I$23,7,FALSE),0)</f>
        <v>0</v>
      </c>
      <c r="L225" s="1">
        <f>IFERROR(VLOOKUP(B225,'1052 - STATE ARCHIVES'!C$9:I$115,7,FALSE),0)</f>
        <v>42807.237483236757</v>
      </c>
      <c r="M225" s="1">
        <v>1394.5548715694399</v>
      </c>
      <c r="N225" s="1">
        <f>IFERROR(VLOOKUP(B225,'2889 - LAW LIBRARY'!C$9:I$21,7,FALSE),0)</f>
        <v>0</v>
      </c>
      <c r="O225" s="1">
        <v>6079.5980064608002</v>
      </c>
      <c r="P225" s="1">
        <f>IFERROR(VLOOKUP(B225,'3150 - DHHS ADMINISTRATION'!C$9:I$69,7,FALSE),0)</f>
        <v>0</v>
      </c>
      <c r="Q225" s="1">
        <f t="shared" si="3"/>
        <v>97900.471482704743</v>
      </c>
    </row>
    <row r="226" spans="1:17">
      <c r="A226" s="1">
        <v>231</v>
      </c>
      <c r="B226" s="1" t="s">
        <v>238</v>
      </c>
      <c r="C226" s="1">
        <f>IFERROR(VLOOKUP(B226,'BUILDING DEPRECIATION'!C$9:I$200,7,FALSE),0)</f>
        <v>0</v>
      </c>
      <c r="D226" s="1">
        <v>0</v>
      </c>
      <c r="E226" s="1">
        <f>IFERROR(VLOOKUP(B226,'1130 - CONTROLLER'!C$9:I$582,7,FALSE),0)</f>
        <v>193.46074072333786</v>
      </c>
      <c r="F226" s="1">
        <f>IFERROR(VLOOKUP(B226,'1080 - TREASURER'!C$9:I$522,7,FALSE),0)</f>
        <v>0.34127018557241579</v>
      </c>
      <c r="G226" s="1">
        <f>IFERROR(VLOOKUP(B226,'1340 - ADM BUDGET AND PLANNING '!C$9:I$592,7,FALSE),0)</f>
        <v>1064.5809491453767</v>
      </c>
      <c r="H226" s="1">
        <f>IFERROR(VLOOKUP(B226,'1342 - ADM INTERNAL AUDIT'!C$9:I$585,7,FALSE),0)</f>
        <v>14.318153384498972</v>
      </c>
      <c r="I226" s="1">
        <v>0</v>
      </c>
      <c r="J226" s="1">
        <f>IFERROR(VLOOKUP(B226,'LEGISLATIVE AUDITOR'!C$9:I$92,7,FALSE),0)</f>
        <v>0</v>
      </c>
      <c r="K226" s="1">
        <f>IFERROR(VLOOKUP(B226,'2892 - DCA ADMINISTRATION'!C$9:I$23,7,FALSE),0)</f>
        <v>0</v>
      </c>
      <c r="L226" s="1">
        <f>IFERROR(VLOOKUP(B226,'1052 - STATE ARCHIVES'!C$9:I$115,7,FALSE),0)</f>
        <v>0</v>
      </c>
      <c r="M226" s="1">
        <v>0</v>
      </c>
      <c r="N226" s="1">
        <f>IFERROR(VLOOKUP(B226,'2889 - LAW LIBRARY'!C$9:I$21,7,FALSE),0)</f>
        <v>0</v>
      </c>
      <c r="O226" s="1">
        <v>0</v>
      </c>
      <c r="P226" s="1">
        <f>IFERROR(VLOOKUP(B226,'3150 - DHHS ADMINISTRATION'!C$9:I$69,7,FALSE),0)</f>
        <v>0</v>
      </c>
      <c r="Q226" s="1">
        <f t="shared" si="3"/>
        <v>1272.701113438786</v>
      </c>
    </row>
    <row r="227" spans="1:17">
      <c r="A227" s="1">
        <v>232</v>
      </c>
      <c r="B227" s="1" t="s">
        <v>239</v>
      </c>
      <c r="C227" s="1">
        <f>IFERROR(VLOOKUP(B227,'BUILDING DEPRECIATION'!C$9:I$200,7,FALSE),0)</f>
        <v>0</v>
      </c>
      <c r="D227" s="1">
        <v>0</v>
      </c>
      <c r="E227" s="1">
        <f>IFERROR(VLOOKUP(B227,'1130 - CONTROLLER'!C$9:I$582,7,FALSE),0)</f>
        <v>0</v>
      </c>
      <c r="F227" s="1">
        <f>IFERROR(VLOOKUP(B227,'1080 - TREASURER'!C$9:I$522,7,FALSE),0)</f>
        <v>0</v>
      </c>
      <c r="G227" s="1">
        <f>IFERROR(VLOOKUP(B227,'1340 - ADM BUDGET AND PLANNING '!C$9:I$592,7,FALSE),0)</f>
        <v>0</v>
      </c>
      <c r="H227" s="1">
        <f>IFERROR(VLOOKUP(B227,'1342 - ADM INTERNAL AUDIT'!C$9:I$585,7,FALSE),0)</f>
        <v>0</v>
      </c>
      <c r="I227" s="1">
        <v>0</v>
      </c>
      <c r="J227" s="1">
        <f>IFERROR(VLOOKUP(B227,'LEGISLATIVE AUDITOR'!C$9:I$92,7,FALSE),0)</f>
        <v>0</v>
      </c>
      <c r="K227" s="1">
        <f>IFERROR(VLOOKUP(B227,'2892 - DCA ADMINISTRATION'!C$9:I$23,7,FALSE),0)</f>
        <v>0</v>
      </c>
      <c r="L227" s="1">
        <f>IFERROR(VLOOKUP(B227,'1052 - STATE ARCHIVES'!C$9:I$115,7,FALSE),0)</f>
        <v>0</v>
      </c>
      <c r="M227" s="1">
        <v>0</v>
      </c>
      <c r="N227" s="1">
        <f>IFERROR(VLOOKUP(B227,'2889 - LAW LIBRARY'!C$9:I$21,7,FALSE),0)</f>
        <v>0</v>
      </c>
      <c r="O227" s="1">
        <v>0</v>
      </c>
      <c r="P227" s="1">
        <f>IFERROR(VLOOKUP(B227,'3150 - DHHS ADMINISTRATION'!C$9:I$69,7,FALSE),0)</f>
        <v>0</v>
      </c>
      <c r="Q227" s="1">
        <f t="shared" si="3"/>
        <v>0</v>
      </c>
    </row>
    <row r="228" spans="1:17">
      <c r="A228" s="1">
        <v>233</v>
      </c>
      <c r="B228" s="1" t="s">
        <v>240</v>
      </c>
      <c r="C228" s="1">
        <f>IFERROR(VLOOKUP(B228,'BUILDING DEPRECIATION'!C$9:I$200,7,FALSE),0)</f>
        <v>0</v>
      </c>
      <c r="D228" s="1">
        <v>0</v>
      </c>
      <c r="E228" s="1">
        <f>IFERROR(VLOOKUP(B228,'1130 - CONTROLLER'!C$9:I$582,7,FALSE),0)</f>
        <v>3596.8996950950245</v>
      </c>
      <c r="F228" s="1">
        <f>IFERROR(VLOOKUP(B228,'1080 - TREASURER'!C$9:I$522,7,FALSE),0)</f>
        <v>-91.048249318081588</v>
      </c>
      <c r="G228" s="1">
        <f>IFERROR(VLOOKUP(B228,'1340 - ADM BUDGET AND PLANNING '!C$9:I$592,7,FALSE),0)</f>
        <v>4866.1250845535478</v>
      </c>
      <c r="H228" s="1">
        <f>IFERROR(VLOOKUP(B228,'1342 - ADM INTERNAL AUDIT'!C$9:I$585,7,FALSE),0)</f>
        <v>229.75155990918014</v>
      </c>
      <c r="I228" s="1">
        <v>0</v>
      </c>
      <c r="J228" s="1">
        <f>IFERROR(VLOOKUP(B228,'LEGISLATIVE AUDITOR'!C$9:I$92,7,FALSE),0)</f>
        <v>0</v>
      </c>
      <c r="K228" s="1">
        <f>IFERROR(VLOOKUP(B228,'2892 - DCA ADMINISTRATION'!C$9:I$23,7,FALSE),0)</f>
        <v>0</v>
      </c>
      <c r="L228" s="1">
        <f>IFERROR(VLOOKUP(B228,'1052 - STATE ARCHIVES'!C$9:I$115,7,FALSE),0)</f>
        <v>0</v>
      </c>
      <c r="M228" s="1">
        <v>0</v>
      </c>
      <c r="N228" s="1">
        <f>IFERROR(VLOOKUP(B228,'2889 - LAW LIBRARY'!C$9:I$21,7,FALSE),0)</f>
        <v>0</v>
      </c>
      <c r="O228" s="1">
        <v>0</v>
      </c>
      <c r="P228" s="1">
        <f>IFERROR(VLOOKUP(B228,'3150 - DHHS ADMINISTRATION'!C$9:I$69,7,FALSE),0)</f>
        <v>-6447.1378379304124</v>
      </c>
      <c r="Q228" s="1">
        <f t="shared" si="3"/>
        <v>2154.5902523092582</v>
      </c>
    </row>
    <row r="229" spans="1:17">
      <c r="A229" s="1">
        <v>234</v>
      </c>
      <c r="B229" s="1" t="s">
        <v>241</v>
      </c>
      <c r="C229" s="1">
        <f>IFERROR(VLOOKUP(B229,'BUILDING DEPRECIATION'!C$9:I$200,7,FALSE),0)</f>
        <v>224612</v>
      </c>
      <c r="D229" s="1">
        <v>0</v>
      </c>
      <c r="E229" s="1">
        <f>IFERROR(VLOOKUP(B229,'1130 - CONTROLLER'!C$9:I$582,7,FALSE),0)</f>
        <v>14553.802189423855</v>
      </c>
      <c r="F229" s="1">
        <f>IFERROR(VLOOKUP(B229,'1080 - TREASURER'!C$9:I$522,7,FALSE),0)</f>
        <v>1930.7561217496243</v>
      </c>
      <c r="G229" s="1">
        <f>IFERROR(VLOOKUP(B229,'1340 - ADM BUDGET AND PLANNING '!C$9:I$592,7,FALSE),0)</f>
        <v>8557.9177222856142</v>
      </c>
      <c r="H229" s="1">
        <f>IFERROR(VLOOKUP(B229,'1342 - ADM INTERNAL AUDIT'!C$9:I$585,7,FALSE),0)</f>
        <v>1069.967830623603</v>
      </c>
      <c r="I229" s="1">
        <v>0</v>
      </c>
      <c r="J229" s="1">
        <f>IFERROR(VLOOKUP(B229,'LEGISLATIVE AUDITOR'!C$9:I$92,7,FALSE),0)</f>
        <v>0</v>
      </c>
      <c r="K229" s="1">
        <f>IFERROR(VLOOKUP(B229,'2892 - DCA ADMINISTRATION'!C$9:I$23,7,FALSE),0)</f>
        <v>0</v>
      </c>
      <c r="L229" s="1">
        <f>IFERROR(VLOOKUP(B229,'1052 - STATE ARCHIVES'!C$9:I$115,7,FALSE),0)</f>
        <v>0</v>
      </c>
      <c r="M229" s="1">
        <v>0</v>
      </c>
      <c r="N229" s="1">
        <f>IFERROR(VLOOKUP(B229,'2889 - LAW LIBRARY'!C$9:I$21,7,FALSE),0)</f>
        <v>0</v>
      </c>
      <c r="O229" s="1">
        <v>0</v>
      </c>
      <c r="P229" s="1">
        <f>IFERROR(VLOOKUP(B229,'3150 - DHHS ADMINISTRATION'!C$9:I$69,7,FALSE),0)</f>
        <v>18669.219568651944</v>
      </c>
      <c r="Q229" s="1">
        <f t="shared" si="3"/>
        <v>269393.66343273461</v>
      </c>
    </row>
    <row r="230" spans="1:17">
      <c r="A230" s="1">
        <v>235</v>
      </c>
      <c r="B230" s="1" t="s">
        <v>242</v>
      </c>
      <c r="C230" s="1">
        <f>IFERROR(VLOOKUP(B230,'BUILDING DEPRECIATION'!C$9:I$200,7,FALSE),0)</f>
        <v>0</v>
      </c>
      <c r="D230" s="1">
        <v>0</v>
      </c>
      <c r="E230" s="1">
        <f>IFERROR(VLOOKUP(B230,'1130 - CONTROLLER'!C$9:I$582,7,FALSE),0)</f>
        <v>2354.4231340729189</v>
      </c>
      <c r="F230" s="1">
        <f>IFERROR(VLOOKUP(B230,'1080 - TREASURER'!C$9:I$522,7,FALSE),0)</f>
        <v>146.56260743850905</v>
      </c>
      <c r="G230" s="1">
        <f>IFERROR(VLOOKUP(B230,'1340 - ADM BUDGET AND PLANNING '!C$9:I$592,7,FALSE),0)</f>
        <v>883.36267422544438</v>
      </c>
      <c r="H230" s="1">
        <f>IFERROR(VLOOKUP(B230,'1342 - ADM INTERNAL AUDIT'!C$9:I$585,7,FALSE),0)</f>
        <v>2137.059424189792</v>
      </c>
      <c r="I230" s="1">
        <v>0</v>
      </c>
      <c r="J230" s="1">
        <f>IFERROR(VLOOKUP(B230,'LEGISLATIVE AUDITOR'!C$9:I$92,7,FALSE),0)</f>
        <v>0</v>
      </c>
      <c r="K230" s="1">
        <f>IFERROR(VLOOKUP(B230,'2892 - DCA ADMINISTRATION'!C$9:I$23,7,FALSE),0)</f>
        <v>0</v>
      </c>
      <c r="L230" s="1">
        <f>IFERROR(VLOOKUP(B230,'1052 - STATE ARCHIVES'!C$9:I$115,7,FALSE),0)</f>
        <v>0</v>
      </c>
      <c r="M230" s="1">
        <v>0</v>
      </c>
      <c r="N230" s="1">
        <f>IFERROR(VLOOKUP(B230,'2889 - LAW LIBRARY'!C$9:I$21,7,FALSE),0)</f>
        <v>0</v>
      </c>
      <c r="O230" s="1">
        <v>0</v>
      </c>
      <c r="P230" s="1">
        <f>IFERROR(VLOOKUP(B230,'3150 - DHHS ADMINISTRATION'!C$9:I$69,7,FALSE),0)</f>
        <v>0</v>
      </c>
      <c r="Q230" s="1">
        <f t="shared" si="3"/>
        <v>5521.4078399266637</v>
      </c>
    </row>
    <row r="231" spans="1:17">
      <c r="A231" s="1">
        <v>236</v>
      </c>
      <c r="B231" s="1" t="s">
        <v>243</v>
      </c>
      <c r="C231" s="1">
        <f>IFERROR(VLOOKUP(B231,'BUILDING DEPRECIATION'!C$9:I$200,7,FALSE),0)</f>
        <v>0</v>
      </c>
      <c r="D231" s="1">
        <v>0</v>
      </c>
      <c r="E231" s="1">
        <f>IFERROR(VLOOKUP(B231,'1130 - CONTROLLER'!C$9:I$582,7,FALSE),0)</f>
        <v>75.631000520697626</v>
      </c>
      <c r="F231" s="1">
        <f>IFERROR(VLOOKUP(B231,'1080 - TREASURER'!C$9:I$522,7,FALSE),0)</f>
        <v>3.9155536856873754</v>
      </c>
      <c r="G231" s="1">
        <f>IFERROR(VLOOKUP(B231,'1340 - ADM BUDGET AND PLANNING '!C$9:I$592,7,FALSE),0)</f>
        <v>1057.4695435555038</v>
      </c>
      <c r="H231" s="1">
        <f>IFERROR(VLOOKUP(B231,'1342 - ADM INTERNAL AUDIT'!C$9:I$585,7,FALSE),0)</f>
        <v>5.5956990866011465</v>
      </c>
      <c r="I231" s="1">
        <v>5</v>
      </c>
      <c r="J231" s="1">
        <f>IFERROR(VLOOKUP(B231,'LEGISLATIVE AUDITOR'!C$9:I$92,7,FALSE),0)</f>
        <v>0</v>
      </c>
      <c r="K231" s="1">
        <f>IFERROR(VLOOKUP(B231,'2892 - DCA ADMINISTRATION'!C$9:I$23,7,FALSE),0)</f>
        <v>0</v>
      </c>
      <c r="L231" s="1">
        <f>IFERROR(VLOOKUP(B231,'1052 - STATE ARCHIVES'!C$9:I$115,7,FALSE),0)</f>
        <v>0</v>
      </c>
      <c r="M231" s="1">
        <v>0</v>
      </c>
      <c r="N231" s="1">
        <f>IFERROR(VLOOKUP(B231,'2889 - LAW LIBRARY'!C$9:I$21,7,FALSE),0)</f>
        <v>0</v>
      </c>
      <c r="O231" s="1">
        <v>0</v>
      </c>
      <c r="P231" s="1">
        <f>IFERROR(VLOOKUP(B231,'3150 - DHHS ADMINISTRATION'!C$9:I$69,7,FALSE),0)</f>
        <v>0</v>
      </c>
      <c r="Q231" s="1">
        <f t="shared" si="3"/>
        <v>1147.61179684849</v>
      </c>
    </row>
    <row r="232" spans="1:17">
      <c r="A232" s="1">
        <v>237</v>
      </c>
      <c r="B232" s="1" t="s">
        <v>244</v>
      </c>
      <c r="C232" s="1">
        <f>IFERROR(VLOOKUP(B232,'BUILDING DEPRECIATION'!C$9:I$200,7,FALSE),0)</f>
        <v>0</v>
      </c>
      <c r="D232" s="1">
        <v>0</v>
      </c>
      <c r="E232" s="1">
        <f>IFERROR(VLOOKUP(B232,'1130 - CONTROLLER'!C$9:I$582,7,FALSE),0)</f>
        <v>643.49958316563004</v>
      </c>
      <c r="F232" s="1">
        <f>IFERROR(VLOOKUP(B232,'1080 - TREASURER'!C$9:I$522,7,FALSE),0)</f>
        <v>7.1420606914060301</v>
      </c>
      <c r="G232" s="1">
        <f>IFERROR(VLOOKUP(B232,'1340 - ADM BUDGET AND PLANNING '!C$9:I$592,7,FALSE),0)</f>
        <v>1087.7215462053589</v>
      </c>
      <c r="H232" s="1">
        <f>IFERROR(VLOOKUP(B232,'1342 - ADM INTERNAL AUDIT'!C$9:I$585,7,FALSE),0)</f>
        <v>45.669232433026544</v>
      </c>
      <c r="I232" s="1">
        <v>67</v>
      </c>
      <c r="J232" s="1">
        <f>IFERROR(VLOOKUP(B232,'LEGISLATIVE AUDITOR'!C$9:I$92,7,FALSE),0)</f>
        <v>0</v>
      </c>
      <c r="K232" s="1">
        <f>IFERROR(VLOOKUP(B232,'2892 - DCA ADMINISTRATION'!C$9:I$23,7,FALSE),0)</f>
        <v>0</v>
      </c>
      <c r="L232" s="1">
        <f>IFERROR(VLOOKUP(B232,'1052 - STATE ARCHIVES'!C$9:I$115,7,FALSE),0)</f>
        <v>0</v>
      </c>
      <c r="M232" s="1">
        <v>0</v>
      </c>
      <c r="N232" s="1">
        <f>IFERROR(VLOOKUP(B232,'2889 - LAW LIBRARY'!C$9:I$21,7,FALSE),0)</f>
        <v>0</v>
      </c>
      <c r="O232" s="1">
        <v>0</v>
      </c>
      <c r="P232" s="1">
        <f>IFERROR(VLOOKUP(B232,'3150 - DHHS ADMINISTRATION'!C$9:I$69,7,FALSE),0)</f>
        <v>0</v>
      </c>
      <c r="Q232" s="1">
        <f t="shared" si="3"/>
        <v>1851.0324224954215</v>
      </c>
    </row>
    <row r="233" spans="1:17">
      <c r="A233" s="1">
        <v>238</v>
      </c>
      <c r="B233" s="1" t="s">
        <v>245</v>
      </c>
      <c r="C233" s="1">
        <f>IFERROR(VLOOKUP(B233,'BUILDING DEPRECIATION'!C$9:I$200,7,FALSE),0)</f>
        <v>0</v>
      </c>
      <c r="D233" s="1">
        <v>0</v>
      </c>
      <c r="E233" s="1">
        <f>IFERROR(VLOOKUP(B233,'1130 - CONTROLLER'!C$9:I$582,7,FALSE),0)</f>
        <v>1033.6582783166375</v>
      </c>
      <c r="F233" s="1">
        <f>IFERROR(VLOOKUP(B233,'1080 - TREASURER'!C$9:I$522,7,FALSE),0)</f>
        <v>21.322611259474506</v>
      </c>
      <c r="G233" s="1">
        <f>IFERROR(VLOOKUP(B233,'1340 - ADM BUDGET AND PLANNING '!C$9:I$592,7,FALSE),0)</f>
        <v>1324.3498146892016</v>
      </c>
      <c r="H233" s="1">
        <f>IFERROR(VLOOKUP(B233,'1342 - ADM INTERNAL AUDIT'!C$9:I$585,7,FALSE),0)</f>
        <v>75.771307775575266</v>
      </c>
      <c r="I233" s="1">
        <v>0</v>
      </c>
      <c r="J233" s="1">
        <f>IFERROR(VLOOKUP(B233,'LEGISLATIVE AUDITOR'!C$9:I$92,7,FALSE),0)</f>
        <v>0</v>
      </c>
      <c r="K233" s="1">
        <f>IFERROR(VLOOKUP(B233,'2892 - DCA ADMINISTRATION'!C$9:I$23,7,FALSE),0)</f>
        <v>0</v>
      </c>
      <c r="L233" s="1">
        <f>IFERROR(VLOOKUP(B233,'1052 - STATE ARCHIVES'!C$9:I$115,7,FALSE),0)</f>
        <v>0</v>
      </c>
      <c r="M233" s="1">
        <v>0</v>
      </c>
      <c r="N233" s="1">
        <f>IFERROR(VLOOKUP(B233,'2889 - LAW LIBRARY'!C$9:I$21,7,FALSE),0)</f>
        <v>0</v>
      </c>
      <c r="O233" s="1">
        <v>0</v>
      </c>
      <c r="P233" s="1">
        <f>IFERROR(VLOOKUP(B233,'3150 - DHHS ADMINISTRATION'!C$9:I$69,7,FALSE),0)</f>
        <v>0</v>
      </c>
      <c r="Q233" s="1">
        <f t="shared" si="3"/>
        <v>2455.1020120408889</v>
      </c>
    </row>
    <row r="234" spans="1:17">
      <c r="A234" s="1">
        <v>239</v>
      </c>
      <c r="B234" s="1" t="s">
        <v>246</v>
      </c>
      <c r="C234" s="1">
        <f>IFERROR(VLOOKUP(B234,'BUILDING DEPRECIATION'!C$9:I$200,7,FALSE),0)</f>
        <v>0</v>
      </c>
      <c r="D234" s="1">
        <v>0</v>
      </c>
      <c r="E234" s="1">
        <f>IFERROR(VLOOKUP(B234,'1130 - CONTROLLER'!C$9:I$582,7,FALSE),0)</f>
        <v>9128.8220964530483</v>
      </c>
      <c r="F234" s="1">
        <f>IFERROR(VLOOKUP(B234,'1080 - TREASURER'!C$9:I$522,7,FALSE),0)</f>
        <v>853.86103152880617</v>
      </c>
      <c r="G234" s="1">
        <f>IFERROR(VLOOKUP(B234,'1340 - ADM BUDGET AND PLANNING '!C$9:I$592,7,FALSE),0)</f>
        <v>7661.6021445600863</v>
      </c>
      <c r="H234" s="1">
        <f>IFERROR(VLOOKUP(B234,'1342 - ADM INTERNAL AUDIT'!C$9:I$585,7,FALSE),0)</f>
        <v>648.43604989805306</v>
      </c>
      <c r="I234" s="1">
        <v>0</v>
      </c>
      <c r="J234" s="1">
        <f>IFERROR(VLOOKUP(B234,'LEGISLATIVE AUDITOR'!C$9:I$92,7,FALSE),0)</f>
        <v>0</v>
      </c>
      <c r="K234" s="1">
        <f>IFERROR(VLOOKUP(B234,'2892 - DCA ADMINISTRATION'!C$9:I$23,7,FALSE),0)</f>
        <v>0</v>
      </c>
      <c r="L234" s="1">
        <f>IFERROR(VLOOKUP(B234,'1052 - STATE ARCHIVES'!C$9:I$115,7,FALSE),0)</f>
        <v>0</v>
      </c>
      <c r="M234" s="1">
        <v>0</v>
      </c>
      <c r="N234" s="1">
        <f>IFERROR(VLOOKUP(B234,'2889 - LAW LIBRARY'!C$9:I$21,7,FALSE),0)</f>
        <v>0</v>
      </c>
      <c r="O234" s="1">
        <v>0</v>
      </c>
      <c r="P234" s="1">
        <f>IFERROR(VLOOKUP(B234,'3150 - DHHS ADMINISTRATION'!C$9:I$69,7,FALSE),0)</f>
        <v>0</v>
      </c>
      <c r="Q234" s="1">
        <f t="shared" si="3"/>
        <v>18292.721322439993</v>
      </c>
    </row>
    <row r="235" spans="1:17">
      <c r="A235" s="1">
        <v>240</v>
      </c>
      <c r="B235" s="1" t="s">
        <v>247</v>
      </c>
      <c r="C235" s="1">
        <f>IFERROR(VLOOKUP(B235,'BUILDING DEPRECIATION'!C$9:I$200,7,FALSE),0)</f>
        <v>0</v>
      </c>
      <c r="D235" s="1">
        <v>0</v>
      </c>
      <c r="E235" s="1">
        <f>IFERROR(VLOOKUP(B235,'1130 - CONTROLLER'!C$9:I$582,7,FALSE),0)</f>
        <v>15259.121287223385</v>
      </c>
      <c r="F235" s="1">
        <f>IFERROR(VLOOKUP(B235,'1080 - TREASURER'!C$9:I$522,7,FALSE),0)</f>
        <v>1115.5242697649787</v>
      </c>
      <c r="G235" s="1">
        <f>IFERROR(VLOOKUP(B235,'1340 - ADM BUDGET AND PLANNING '!C$9:I$592,7,FALSE),0)</f>
        <v>9017.9816908767934</v>
      </c>
      <c r="H235" s="1">
        <f>IFERROR(VLOOKUP(B235,'1342 - ADM INTERNAL AUDIT'!C$9:I$585,7,FALSE),0)</f>
        <v>1135.9012212804269</v>
      </c>
      <c r="I235" s="1">
        <v>0</v>
      </c>
      <c r="J235" s="1">
        <f>IFERROR(VLOOKUP(B235,'LEGISLATIVE AUDITOR'!C$9:I$92,7,FALSE),0)</f>
        <v>0</v>
      </c>
      <c r="K235" s="1">
        <f>IFERROR(VLOOKUP(B235,'2892 - DCA ADMINISTRATION'!C$9:I$23,7,FALSE),0)</f>
        <v>0</v>
      </c>
      <c r="L235" s="1">
        <f>IFERROR(VLOOKUP(B235,'1052 - STATE ARCHIVES'!C$9:I$115,7,FALSE),0)</f>
        <v>0</v>
      </c>
      <c r="M235" s="1">
        <v>0</v>
      </c>
      <c r="N235" s="1">
        <f>IFERROR(VLOOKUP(B235,'2889 - LAW LIBRARY'!C$9:I$21,7,FALSE),0)</f>
        <v>0</v>
      </c>
      <c r="O235" s="1">
        <v>0</v>
      </c>
      <c r="P235" s="1">
        <f>IFERROR(VLOOKUP(B235,'3150 - DHHS ADMINISTRATION'!C$9:I$69,7,FALSE),0)</f>
        <v>0</v>
      </c>
      <c r="Q235" s="1">
        <f t="shared" si="3"/>
        <v>26528.528469145585</v>
      </c>
    </row>
    <row r="236" spans="1:17">
      <c r="A236" s="1">
        <v>241</v>
      </c>
      <c r="B236" s="1" t="s">
        <v>248</v>
      </c>
      <c r="C236" s="1">
        <f>IFERROR(VLOOKUP(B236,'BUILDING DEPRECIATION'!C$9:I$200,7,FALSE),0)</f>
        <v>0</v>
      </c>
      <c r="D236" s="1">
        <v>0</v>
      </c>
      <c r="E236" s="1">
        <f>IFERROR(VLOOKUP(B236,'1130 - CONTROLLER'!C$9:I$582,7,FALSE),0)</f>
        <v>36184.235158012343</v>
      </c>
      <c r="F236" s="1">
        <f>IFERROR(VLOOKUP(B236,'1080 - TREASURER'!C$9:I$522,7,FALSE),0)</f>
        <v>1925.6728203608213</v>
      </c>
      <c r="G236" s="1">
        <f>IFERROR(VLOOKUP(B236,'1340 - ADM BUDGET AND PLANNING '!C$9:I$592,7,FALSE),0)</f>
        <v>19856.81032738895</v>
      </c>
      <c r="H236" s="1">
        <f>IFERROR(VLOOKUP(B236,'1342 - ADM INTERNAL AUDIT'!C$9:I$585,7,FALSE),0)</f>
        <v>2621.0572629030762</v>
      </c>
      <c r="I236" s="1">
        <v>0</v>
      </c>
      <c r="J236" s="1">
        <f>IFERROR(VLOOKUP(B236,'LEGISLATIVE AUDITOR'!C$9:I$92,7,FALSE),0)</f>
        <v>0</v>
      </c>
      <c r="K236" s="1">
        <f>IFERROR(VLOOKUP(B236,'2892 - DCA ADMINISTRATION'!C$9:I$23,7,FALSE),0)</f>
        <v>0</v>
      </c>
      <c r="L236" s="1">
        <f>IFERROR(VLOOKUP(B236,'1052 - STATE ARCHIVES'!C$9:I$115,7,FALSE),0)</f>
        <v>0</v>
      </c>
      <c r="M236" s="1">
        <v>0</v>
      </c>
      <c r="N236" s="1">
        <f>IFERROR(VLOOKUP(B236,'2889 - LAW LIBRARY'!C$9:I$21,7,FALSE),0)</f>
        <v>0</v>
      </c>
      <c r="O236" s="1">
        <v>0</v>
      </c>
      <c r="P236" s="1">
        <f>IFERROR(VLOOKUP(B236,'3150 - DHHS ADMINISTRATION'!C$9:I$69,7,FALSE),0)</f>
        <v>0</v>
      </c>
      <c r="Q236" s="1">
        <f t="shared" si="3"/>
        <v>60587.775568665194</v>
      </c>
    </row>
    <row r="237" spans="1:17">
      <c r="A237" s="1">
        <v>242</v>
      </c>
      <c r="B237" s="1" t="s">
        <v>249</v>
      </c>
      <c r="C237" s="1">
        <f>IFERROR(VLOOKUP(B237,'BUILDING DEPRECIATION'!C$9:I$200,7,FALSE),0)</f>
        <v>0</v>
      </c>
      <c r="D237" s="1">
        <v>0</v>
      </c>
      <c r="E237" s="1">
        <f>IFERROR(VLOOKUP(B237,'1130 - CONTROLLER'!C$9:I$582,7,FALSE),0)</f>
        <v>5483.2262330374151</v>
      </c>
      <c r="F237" s="1">
        <f>IFERROR(VLOOKUP(B237,'1080 - TREASURER'!C$9:I$522,7,FALSE),0)</f>
        <v>429.315064249751</v>
      </c>
      <c r="G237" s="1">
        <f>IFERROR(VLOOKUP(B237,'1340 - ADM BUDGET AND PLANNING '!C$9:I$592,7,FALSE),0)</f>
        <v>4122.8131172476278</v>
      </c>
      <c r="H237" s="1">
        <f>IFERROR(VLOOKUP(B237,'1342 - ADM INTERNAL AUDIT'!C$9:I$585,7,FALSE),0)</f>
        <v>404.97377425336975</v>
      </c>
      <c r="I237" s="1">
        <v>0</v>
      </c>
      <c r="J237" s="1">
        <f>IFERROR(VLOOKUP(B237,'LEGISLATIVE AUDITOR'!C$9:I$92,7,FALSE),0)</f>
        <v>0</v>
      </c>
      <c r="K237" s="1">
        <f>IFERROR(VLOOKUP(B237,'2892 - DCA ADMINISTRATION'!C$9:I$23,7,FALSE),0)</f>
        <v>0</v>
      </c>
      <c r="L237" s="1">
        <f>IFERROR(VLOOKUP(B237,'1052 - STATE ARCHIVES'!C$9:I$115,7,FALSE),0)</f>
        <v>0</v>
      </c>
      <c r="M237" s="1">
        <v>0</v>
      </c>
      <c r="N237" s="1">
        <f>IFERROR(VLOOKUP(B237,'2889 - LAW LIBRARY'!C$9:I$21,7,FALSE),0)</f>
        <v>0</v>
      </c>
      <c r="O237" s="1">
        <v>0</v>
      </c>
      <c r="P237" s="1">
        <f>IFERROR(VLOOKUP(B237,'3150 - DHHS ADMINISTRATION'!C$9:I$69,7,FALSE),0)</f>
        <v>0</v>
      </c>
      <c r="Q237" s="1">
        <f t="shared" si="3"/>
        <v>10440.328188788164</v>
      </c>
    </row>
    <row r="238" spans="1:17">
      <c r="A238" s="1">
        <v>243</v>
      </c>
      <c r="B238" s="1" t="s">
        <v>250</v>
      </c>
      <c r="C238" s="1">
        <f>IFERROR(VLOOKUP(B238,'BUILDING DEPRECIATION'!C$9:I$200,7,FALSE),0)</f>
        <v>0</v>
      </c>
      <c r="D238" s="1">
        <v>0</v>
      </c>
      <c r="E238" s="1">
        <f>IFERROR(VLOOKUP(B238,'1130 - CONTROLLER'!C$9:I$582,7,FALSE),0)</f>
        <v>2667.4531100295335</v>
      </c>
      <c r="F238" s="1">
        <f>IFERROR(VLOOKUP(B238,'1080 - TREASURER'!C$9:I$522,7,FALSE),0)</f>
        <v>164.01103574888535</v>
      </c>
      <c r="G238" s="1">
        <f>IFERROR(VLOOKUP(B238,'1340 - ADM BUDGET AND PLANNING '!C$9:I$592,7,FALSE),0)</f>
        <v>4305.9956263378417</v>
      </c>
      <c r="H238" s="1">
        <f>IFERROR(VLOOKUP(B238,'1342 - ADM INTERNAL AUDIT'!C$9:I$585,7,FALSE),0)</f>
        <v>190.73886514751021</v>
      </c>
      <c r="I238" s="1">
        <v>0</v>
      </c>
      <c r="J238" s="1">
        <f>IFERROR(VLOOKUP(B238,'LEGISLATIVE AUDITOR'!C$9:I$92,7,FALSE),0)</f>
        <v>0</v>
      </c>
      <c r="K238" s="1">
        <f>IFERROR(VLOOKUP(B238,'2892 - DCA ADMINISTRATION'!C$9:I$23,7,FALSE),0)</f>
        <v>0</v>
      </c>
      <c r="L238" s="1">
        <f>IFERROR(VLOOKUP(B238,'1052 - STATE ARCHIVES'!C$9:I$115,7,FALSE),0)</f>
        <v>0</v>
      </c>
      <c r="M238" s="1">
        <v>0</v>
      </c>
      <c r="N238" s="1">
        <f>IFERROR(VLOOKUP(B238,'2889 - LAW LIBRARY'!C$9:I$21,7,FALSE),0)</f>
        <v>0</v>
      </c>
      <c r="O238" s="1">
        <v>0</v>
      </c>
      <c r="P238" s="1">
        <f>IFERROR(VLOOKUP(B238,'3150 - DHHS ADMINISTRATION'!C$9:I$69,7,FALSE),0)</f>
        <v>0</v>
      </c>
      <c r="Q238" s="1">
        <f t="shared" si="3"/>
        <v>7328.1986372637712</v>
      </c>
    </row>
    <row r="239" spans="1:17">
      <c r="A239" s="1">
        <v>244</v>
      </c>
      <c r="B239" s="1" t="s">
        <v>251</v>
      </c>
      <c r="C239" s="1">
        <f>IFERROR(VLOOKUP(B239,'BUILDING DEPRECIATION'!C$9:I$200,7,FALSE),0)</f>
        <v>0</v>
      </c>
      <c r="D239" s="1">
        <v>0</v>
      </c>
      <c r="E239" s="1">
        <f>IFERROR(VLOOKUP(B239,'1130 - CONTROLLER'!C$9:I$582,7,FALSE),0)</f>
        <v>7885.7649105587243</v>
      </c>
      <c r="F239" s="1">
        <f>IFERROR(VLOOKUP(B239,'1080 - TREASURER'!C$9:I$522,7,FALSE),0)</f>
        <v>651.7573615235608</v>
      </c>
      <c r="G239" s="1">
        <f>IFERROR(VLOOKUP(B239,'1340 - ADM BUDGET AND PLANNING '!C$9:I$592,7,FALSE),0)</f>
        <v>6119.3314102597906</v>
      </c>
      <c r="H239" s="1">
        <f>IFERROR(VLOOKUP(B239,'1342 - ADM INTERNAL AUDIT'!C$9:I$585,7,FALSE),0)</f>
        <v>587.28518489750991</v>
      </c>
      <c r="I239" s="1">
        <v>0</v>
      </c>
      <c r="J239" s="1">
        <f>IFERROR(VLOOKUP(B239,'LEGISLATIVE AUDITOR'!C$9:I$92,7,FALSE),0)</f>
        <v>0</v>
      </c>
      <c r="K239" s="1">
        <f>IFERROR(VLOOKUP(B239,'2892 - DCA ADMINISTRATION'!C$9:I$23,7,FALSE),0)</f>
        <v>0</v>
      </c>
      <c r="L239" s="1">
        <f>IFERROR(VLOOKUP(B239,'1052 - STATE ARCHIVES'!C$9:I$115,7,FALSE),0)</f>
        <v>373.99425113037364</v>
      </c>
      <c r="M239" s="1">
        <v>0</v>
      </c>
      <c r="N239" s="1">
        <f>IFERROR(VLOOKUP(B239,'2889 - LAW LIBRARY'!C$9:I$21,7,FALSE),0)</f>
        <v>0</v>
      </c>
      <c r="O239" s="1">
        <v>0</v>
      </c>
      <c r="P239" s="1">
        <f>IFERROR(VLOOKUP(B239,'3150 - DHHS ADMINISTRATION'!C$9:I$69,7,FALSE),0)</f>
        <v>2394.1436666636409</v>
      </c>
      <c r="Q239" s="1">
        <f t="shared" si="3"/>
        <v>18012.276785033602</v>
      </c>
    </row>
    <row r="240" spans="1:17">
      <c r="A240" s="1">
        <v>245</v>
      </c>
      <c r="B240" s="1" t="s">
        <v>252</v>
      </c>
      <c r="C240" s="1">
        <f>IFERROR(VLOOKUP(B240,'BUILDING DEPRECIATION'!C$9:I$200,7,FALSE),0)</f>
        <v>0</v>
      </c>
      <c r="D240" s="1">
        <v>0</v>
      </c>
      <c r="E240" s="1">
        <f>IFERROR(VLOOKUP(B240,'1130 - CONTROLLER'!C$9:I$582,7,FALSE),0)</f>
        <v>11.027421466386864</v>
      </c>
      <c r="F240" s="1">
        <f>IFERROR(VLOOKUP(B240,'1080 - TREASURER'!C$9:I$522,7,FALSE),0)</f>
        <v>0</v>
      </c>
      <c r="G240" s="1">
        <f>IFERROR(VLOOKUP(B240,'1340 - ADM BUDGET AND PLANNING '!C$9:I$592,7,FALSE),0)</f>
        <v>842.92301831011468</v>
      </c>
      <c r="H240" s="1">
        <f>IFERROR(VLOOKUP(B240,'1342 - ADM INTERNAL AUDIT'!C$9:I$585,7,FALSE),0)</f>
        <v>0.78147816300870232</v>
      </c>
      <c r="I240" s="1">
        <v>1</v>
      </c>
      <c r="J240" s="1">
        <f>IFERROR(VLOOKUP(B240,'LEGISLATIVE AUDITOR'!C$9:I$92,7,FALSE),0)</f>
        <v>0</v>
      </c>
      <c r="K240" s="1">
        <f>IFERROR(VLOOKUP(B240,'2892 - DCA ADMINISTRATION'!C$9:I$23,7,FALSE),0)</f>
        <v>0</v>
      </c>
      <c r="L240" s="1">
        <f>IFERROR(VLOOKUP(B240,'1052 - STATE ARCHIVES'!C$9:I$115,7,FALSE),0)</f>
        <v>0</v>
      </c>
      <c r="M240" s="1">
        <v>0</v>
      </c>
      <c r="N240" s="1">
        <f>IFERROR(VLOOKUP(B240,'2889 - LAW LIBRARY'!C$9:I$21,7,FALSE),0)</f>
        <v>0</v>
      </c>
      <c r="O240" s="1">
        <v>0</v>
      </c>
      <c r="P240" s="1">
        <f>IFERROR(VLOOKUP(B240,'3150 - DHHS ADMINISTRATION'!C$9:I$69,7,FALSE),0)</f>
        <v>0</v>
      </c>
      <c r="Q240" s="1">
        <f t="shared" si="3"/>
        <v>855.73191793951025</v>
      </c>
    </row>
    <row r="241" spans="1:17">
      <c r="A241" s="1">
        <v>246</v>
      </c>
      <c r="B241" s="1" t="s">
        <v>253</v>
      </c>
      <c r="C241" s="1">
        <f>IFERROR(VLOOKUP(B241,'BUILDING DEPRECIATION'!C$9:I$200,7,FALSE),0)</f>
        <v>0</v>
      </c>
      <c r="D241" s="1">
        <v>0</v>
      </c>
      <c r="E241" s="1">
        <f>IFERROR(VLOOKUP(B241,'1130 - CONTROLLER'!C$9:I$582,7,FALSE),0)</f>
        <v>-23.221159915533221</v>
      </c>
      <c r="F241" s="1">
        <f>IFERROR(VLOOKUP(B241,'1080 - TREASURER'!C$9:I$522,7,FALSE),0)</f>
        <v>0</v>
      </c>
      <c r="G241" s="1">
        <f>IFERROR(VLOOKUP(B241,'1340 - ADM BUDGET AND PLANNING '!C$9:I$592,7,FALSE),0)</f>
        <v>628.9572411475217</v>
      </c>
      <c r="H241" s="1">
        <f>IFERROR(VLOOKUP(B241,'1342 - ADM INTERNAL AUDIT'!C$9:I$585,7,FALSE),0)</f>
        <v>-2.39672994757988</v>
      </c>
      <c r="I241" s="1">
        <v>7</v>
      </c>
      <c r="J241" s="1">
        <f>IFERROR(VLOOKUP(B241,'LEGISLATIVE AUDITOR'!C$9:I$92,7,FALSE),0)</f>
        <v>0</v>
      </c>
      <c r="K241" s="1">
        <f>IFERROR(VLOOKUP(B241,'2892 - DCA ADMINISTRATION'!C$9:I$23,7,FALSE),0)</f>
        <v>0</v>
      </c>
      <c r="L241" s="1">
        <f>IFERROR(VLOOKUP(B241,'1052 - STATE ARCHIVES'!C$9:I$115,7,FALSE),0)</f>
        <v>0</v>
      </c>
      <c r="M241" s="1">
        <v>0</v>
      </c>
      <c r="N241" s="1">
        <f>IFERROR(VLOOKUP(B241,'2889 - LAW LIBRARY'!C$9:I$21,7,FALSE),0)</f>
        <v>0</v>
      </c>
      <c r="O241" s="1">
        <v>0</v>
      </c>
      <c r="P241" s="1">
        <f>IFERROR(VLOOKUP(B241,'3150 - DHHS ADMINISTRATION'!C$9:I$69,7,FALSE),0)</f>
        <v>0</v>
      </c>
      <c r="Q241" s="1">
        <f t="shared" si="3"/>
        <v>610.33935128440862</v>
      </c>
    </row>
    <row r="242" spans="1:17">
      <c r="A242" s="1">
        <v>247</v>
      </c>
      <c r="B242" s="1" t="s">
        <v>254</v>
      </c>
      <c r="C242" s="1">
        <f>IFERROR(VLOOKUP(B242,'BUILDING DEPRECIATION'!C$9:I$200,7,FALSE),0)</f>
        <v>0</v>
      </c>
      <c r="D242" s="1">
        <v>0</v>
      </c>
      <c r="E242" s="1">
        <f>IFERROR(VLOOKUP(B242,'1130 - CONTROLLER'!C$9:I$582,7,FALSE),0)</f>
        <v>8704.3062917711632</v>
      </c>
      <c r="F242" s="1">
        <f>IFERROR(VLOOKUP(B242,'1080 - TREASURER'!C$9:I$522,7,FALSE),0)</f>
        <v>701.36519389205432</v>
      </c>
      <c r="G242" s="1">
        <f>IFERROR(VLOOKUP(B242,'1340 - ADM BUDGET AND PLANNING '!C$9:I$592,7,FALSE),0)</f>
        <v>9128.8121031599057</v>
      </c>
      <c r="H242" s="1">
        <f>IFERROR(VLOOKUP(B242,'1342 - ADM INTERNAL AUDIT'!C$9:I$585,7,FALSE),0)</f>
        <v>641.19134938785078</v>
      </c>
      <c r="I242" s="1">
        <v>621</v>
      </c>
      <c r="J242" s="1">
        <f>IFERROR(VLOOKUP(B242,'LEGISLATIVE AUDITOR'!C$9:I$92,7,FALSE),0)</f>
        <v>0</v>
      </c>
      <c r="K242" s="1">
        <f>IFERROR(VLOOKUP(B242,'2892 - DCA ADMINISTRATION'!C$9:I$23,7,FALSE),0)</f>
        <v>0</v>
      </c>
      <c r="L242" s="1">
        <f>IFERROR(VLOOKUP(B242,'1052 - STATE ARCHIVES'!C$9:I$115,7,FALSE),0)</f>
        <v>0</v>
      </c>
      <c r="M242" s="1">
        <v>0</v>
      </c>
      <c r="N242" s="1">
        <f>IFERROR(VLOOKUP(B242,'2889 - LAW LIBRARY'!C$9:I$21,7,FALSE),0)</f>
        <v>0</v>
      </c>
      <c r="O242" s="1">
        <v>0</v>
      </c>
      <c r="P242" s="1">
        <f>IFERROR(VLOOKUP(B242,'3150 - DHHS ADMINISTRATION'!C$9:I$69,7,FALSE),0)</f>
        <v>0</v>
      </c>
      <c r="Q242" s="1">
        <f t="shared" si="3"/>
        <v>19796.674938210974</v>
      </c>
    </row>
    <row r="243" spans="1:17">
      <c r="A243" s="1">
        <v>248</v>
      </c>
      <c r="B243" s="1" t="s">
        <v>255</v>
      </c>
      <c r="C243" s="1">
        <f>IFERROR(VLOOKUP(B243,'BUILDING DEPRECIATION'!C$9:I$200,7,FALSE),0)</f>
        <v>0</v>
      </c>
      <c r="D243" s="1">
        <v>0</v>
      </c>
      <c r="E243" s="1">
        <f>IFERROR(VLOOKUP(B243,'1130 - CONTROLLER'!C$9:I$582,7,FALSE),0)</f>
        <v>15168.29978939218</v>
      </c>
      <c r="F243" s="1">
        <f>IFERROR(VLOOKUP(B243,'1080 - TREASURER'!C$9:I$522,7,FALSE),0)</f>
        <v>1098.4965327682464</v>
      </c>
      <c r="G243" s="1">
        <f>IFERROR(VLOOKUP(B243,'1340 - ADM BUDGET AND PLANNING '!C$9:I$592,7,FALSE),0)</f>
        <v>5203.761893503628</v>
      </c>
      <c r="H243" s="1">
        <f>IFERROR(VLOOKUP(B243,'1342 - ADM INTERNAL AUDIT'!C$9:I$585,7,FALSE),0)</f>
        <v>3220.0200022386316</v>
      </c>
      <c r="I243" s="1">
        <v>0</v>
      </c>
      <c r="J243" s="1">
        <f>IFERROR(VLOOKUP(B243,'LEGISLATIVE AUDITOR'!C$9:I$92,7,FALSE),0)</f>
        <v>0</v>
      </c>
      <c r="K243" s="1">
        <f>IFERROR(VLOOKUP(B243,'2892 - DCA ADMINISTRATION'!C$9:I$23,7,FALSE),0)</f>
        <v>0</v>
      </c>
      <c r="L243" s="1">
        <f>IFERROR(VLOOKUP(B243,'1052 - STATE ARCHIVES'!C$9:I$115,7,FALSE),0)</f>
        <v>0</v>
      </c>
      <c r="M243" s="1">
        <v>0</v>
      </c>
      <c r="N243" s="1">
        <f>IFERROR(VLOOKUP(B243,'2889 - LAW LIBRARY'!C$9:I$21,7,FALSE),0)</f>
        <v>0</v>
      </c>
      <c r="O243" s="1">
        <v>0</v>
      </c>
      <c r="P243" s="1">
        <f>IFERROR(VLOOKUP(B243,'3150 - DHHS ADMINISTRATION'!C$9:I$69,7,FALSE),0)</f>
        <v>4282.6816965764283</v>
      </c>
      <c r="Q243" s="1">
        <f t="shared" si="3"/>
        <v>28973.259914479109</v>
      </c>
    </row>
    <row r="244" spans="1:17">
      <c r="A244" s="1">
        <v>249</v>
      </c>
      <c r="B244" s="1" t="s">
        <v>256</v>
      </c>
      <c r="C244" s="1">
        <f>IFERROR(VLOOKUP(B244,'BUILDING DEPRECIATION'!C$9:I$200,7,FALSE),0)</f>
        <v>0</v>
      </c>
      <c r="D244" s="1">
        <v>0</v>
      </c>
      <c r="E244" s="1">
        <f>IFERROR(VLOOKUP(B244,'1130 - CONTROLLER'!C$9:I$582,7,FALSE),0)</f>
        <v>13481.54352949352</v>
      </c>
      <c r="F244" s="1">
        <f>IFERROR(VLOOKUP(B244,'1080 - TREASURER'!C$9:I$522,7,FALSE),0)</f>
        <v>1361.910243936816</v>
      </c>
      <c r="G244" s="1">
        <f>IFERROR(VLOOKUP(B244,'1340 - ADM BUDGET AND PLANNING '!C$9:I$592,7,FALSE),0)</f>
        <v>8242.9198753502169</v>
      </c>
      <c r="H244" s="1">
        <f>IFERROR(VLOOKUP(B244,'1342 - ADM INTERNAL AUDIT'!C$9:I$585,7,FALSE),0)</f>
        <v>978.84154857561794</v>
      </c>
      <c r="I244" s="1">
        <v>0</v>
      </c>
      <c r="J244" s="1">
        <f>IFERROR(VLOOKUP(B244,'LEGISLATIVE AUDITOR'!C$9:I$92,7,FALSE),0)</f>
        <v>0</v>
      </c>
      <c r="K244" s="1">
        <f>IFERROR(VLOOKUP(B244,'2892 - DCA ADMINISTRATION'!C$9:I$23,7,FALSE),0)</f>
        <v>0</v>
      </c>
      <c r="L244" s="1">
        <f>IFERROR(VLOOKUP(B244,'1052 - STATE ARCHIVES'!C$9:I$115,7,FALSE),0)</f>
        <v>0</v>
      </c>
      <c r="M244" s="1">
        <v>0</v>
      </c>
      <c r="N244" s="1">
        <f>IFERROR(VLOOKUP(B244,'2889 - LAW LIBRARY'!C$9:I$21,7,FALSE),0)</f>
        <v>0</v>
      </c>
      <c r="O244" s="1">
        <v>0</v>
      </c>
      <c r="P244" s="1">
        <f>IFERROR(VLOOKUP(B244,'3150 - DHHS ADMINISTRATION'!C$9:I$69,7,FALSE),0)</f>
        <v>1781.3216912128639</v>
      </c>
      <c r="Q244" s="1">
        <f t="shared" si="3"/>
        <v>25846.536888569033</v>
      </c>
    </row>
    <row r="245" spans="1:17">
      <c r="A245" s="1">
        <v>250</v>
      </c>
      <c r="B245" s="1" t="s">
        <v>257</v>
      </c>
      <c r="C245" s="1">
        <f>IFERROR(VLOOKUP(B245,'BUILDING DEPRECIATION'!C$9:I$200,7,FALSE),0)</f>
        <v>0</v>
      </c>
      <c r="D245" s="1">
        <v>0</v>
      </c>
      <c r="E245" s="1">
        <f>IFERROR(VLOOKUP(B245,'1130 - CONTROLLER'!C$9:I$582,7,FALSE),0)</f>
        <v>15.840663062051915</v>
      </c>
      <c r="F245" s="1">
        <f>IFERROR(VLOOKUP(B245,'1080 - TREASURER'!C$9:I$522,7,FALSE),0)</f>
        <v>0</v>
      </c>
      <c r="G245" s="1">
        <f>IFERROR(VLOOKUP(B245,'1340 - ADM BUDGET AND PLANNING '!C$9:I$592,7,FALSE),0)</f>
        <v>632.89074363038276</v>
      </c>
      <c r="H245" s="1">
        <f>IFERROR(VLOOKUP(B245,'1342 - ADM INTERNAL AUDIT'!C$9:I$585,7,FALSE),0)</f>
        <v>1.2666274907048141</v>
      </c>
      <c r="I245" s="1">
        <v>0</v>
      </c>
      <c r="J245" s="1">
        <f>IFERROR(VLOOKUP(B245,'LEGISLATIVE AUDITOR'!C$9:I$92,7,FALSE),0)</f>
        <v>0</v>
      </c>
      <c r="K245" s="1">
        <f>IFERROR(VLOOKUP(B245,'2892 - DCA ADMINISTRATION'!C$9:I$23,7,FALSE),0)</f>
        <v>0</v>
      </c>
      <c r="L245" s="1">
        <f>IFERROR(VLOOKUP(B245,'1052 - STATE ARCHIVES'!C$9:I$115,7,FALSE),0)</f>
        <v>0</v>
      </c>
      <c r="M245" s="1">
        <v>0</v>
      </c>
      <c r="N245" s="1">
        <f>IFERROR(VLOOKUP(B245,'2889 - LAW LIBRARY'!C$9:I$21,7,FALSE),0)</f>
        <v>0</v>
      </c>
      <c r="O245" s="1">
        <v>0</v>
      </c>
      <c r="P245" s="1">
        <f>IFERROR(VLOOKUP(B245,'3150 - DHHS ADMINISTRATION'!C$9:I$69,7,FALSE),0)</f>
        <v>0</v>
      </c>
      <c r="Q245" s="1">
        <f t="shared" si="3"/>
        <v>649.99803418313945</v>
      </c>
    </row>
    <row r="246" spans="1:17">
      <c r="A246" s="1">
        <v>251</v>
      </c>
      <c r="B246" s="1" t="s">
        <v>258</v>
      </c>
      <c r="C246" s="1">
        <f>IFERROR(VLOOKUP(B246,'BUILDING DEPRECIATION'!C$9:I$200,7,FALSE),0)</f>
        <v>0</v>
      </c>
      <c r="D246" s="1">
        <v>0</v>
      </c>
      <c r="E246" s="1">
        <f>IFERROR(VLOOKUP(B246,'1130 - CONTROLLER'!C$9:I$582,7,FALSE),0)</f>
        <v>11583.564706205929</v>
      </c>
      <c r="F246" s="1">
        <f>IFERROR(VLOOKUP(B246,'1080 - TREASURER'!C$9:I$522,7,FALSE),0)</f>
        <v>646.72270276564109</v>
      </c>
      <c r="G246" s="1">
        <f>IFERROR(VLOOKUP(B246,'1340 - ADM BUDGET AND PLANNING '!C$9:I$592,7,FALSE),0)</f>
        <v>7135.3947790392422</v>
      </c>
      <c r="H246" s="1">
        <f>IFERROR(VLOOKUP(B246,'1342 - ADM INTERNAL AUDIT'!C$9:I$585,7,FALSE),0)</f>
        <v>872.1990985461423</v>
      </c>
      <c r="I246" s="1">
        <v>600</v>
      </c>
      <c r="J246" s="1">
        <f>IFERROR(VLOOKUP(B246,'LEGISLATIVE AUDITOR'!C$9:I$92,7,FALSE),0)</f>
        <v>0</v>
      </c>
      <c r="K246" s="1">
        <f>IFERROR(VLOOKUP(B246,'2892 - DCA ADMINISTRATION'!C$9:I$23,7,FALSE),0)</f>
        <v>0</v>
      </c>
      <c r="L246" s="1">
        <f>IFERROR(VLOOKUP(B246,'1052 - STATE ARCHIVES'!C$9:I$115,7,FALSE),0)</f>
        <v>0</v>
      </c>
      <c r="M246" s="1">
        <v>0</v>
      </c>
      <c r="N246" s="1">
        <f>IFERROR(VLOOKUP(B246,'2889 - LAW LIBRARY'!C$9:I$21,7,FALSE),0)</f>
        <v>0</v>
      </c>
      <c r="O246" s="1">
        <v>0</v>
      </c>
      <c r="P246" s="1">
        <f>IFERROR(VLOOKUP(B246,'3150 - DHHS ADMINISTRATION'!C$9:I$69,7,FALSE),0)</f>
        <v>0</v>
      </c>
      <c r="Q246" s="1">
        <f t="shared" si="3"/>
        <v>20837.881286556953</v>
      </c>
    </row>
    <row r="247" spans="1:17">
      <c r="A247" s="1">
        <v>252</v>
      </c>
      <c r="B247" s="1" t="s">
        <v>259</v>
      </c>
      <c r="C247" s="1">
        <f>IFERROR(VLOOKUP(B247,'BUILDING DEPRECIATION'!C$9:I$200,7,FALSE),0)</f>
        <v>0</v>
      </c>
      <c r="D247" s="1">
        <v>0</v>
      </c>
      <c r="E247" s="1">
        <f>IFERROR(VLOOKUP(B247,'1130 - CONTROLLER'!C$9:I$582,7,FALSE),0)</f>
        <v>1453.8344887631074</v>
      </c>
      <c r="F247" s="1">
        <f>IFERROR(VLOOKUP(B247,'1080 - TREASURER'!C$9:I$522,7,FALSE),0)</f>
        <v>130.95811445872101</v>
      </c>
      <c r="G247" s="1">
        <f>IFERROR(VLOOKUP(B247,'1340 - ADM BUDGET AND PLANNING '!C$9:I$592,7,FALSE),0)</f>
        <v>885.63218363355566</v>
      </c>
      <c r="H247" s="1">
        <f>IFERROR(VLOOKUP(B247,'1342 - ADM INTERNAL AUDIT'!C$9:I$585,7,FALSE),0)</f>
        <v>109.95487123149809</v>
      </c>
      <c r="I247" s="1">
        <v>0</v>
      </c>
      <c r="J247" s="1">
        <f>IFERROR(VLOOKUP(B247,'LEGISLATIVE AUDITOR'!C$9:I$92,7,FALSE),0)</f>
        <v>0</v>
      </c>
      <c r="K247" s="1">
        <f>IFERROR(VLOOKUP(B247,'2892 - DCA ADMINISTRATION'!C$9:I$23,7,FALSE),0)</f>
        <v>0</v>
      </c>
      <c r="L247" s="1">
        <f>IFERROR(VLOOKUP(B247,'1052 - STATE ARCHIVES'!C$9:I$115,7,FALSE),0)</f>
        <v>0</v>
      </c>
      <c r="M247" s="1">
        <v>0</v>
      </c>
      <c r="N247" s="1">
        <f>IFERROR(VLOOKUP(B247,'2889 - LAW LIBRARY'!C$9:I$21,7,FALSE),0)</f>
        <v>0</v>
      </c>
      <c r="O247" s="1">
        <v>0</v>
      </c>
      <c r="P247" s="1">
        <f>IFERROR(VLOOKUP(B247,'3150 - DHHS ADMINISTRATION'!C$9:I$69,7,FALSE),0)</f>
        <v>0</v>
      </c>
      <c r="Q247" s="1">
        <f t="shared" si="3"/>
        <v>2580.379658086882</v>
      </c>
    </row>
    <row r="248" spans="1:17">
      <c r="A248" s="1">
        <v>253</v>
      </c>
      <c r="B248" s="1" t="s">
        <v>260</v>
      </c>
      <c r="C248" s="1">
        <f>IFERROR(VLOOKUP(B248,'BUILDING DEPRECIATION'!C$9:I$200,7,FALSE),0)</f>
        <v>0</v>
      </c>
      <c r="D248" s="1">
        <v>0</v>
      </c>
      <c r="E248" s="1">
        <f>IFERROR(VLOOKUP(B248,'1130 - CONTROLLER'!C$9:I$582,7,FALSE),0)</f>
        <v>823.16099937415447</v>
      </c>
      <c r="F248" s="1">
        <f>IFERROR(VLOOKUP(B248,'1080 - TREASURER'!C$9:I$522,7,FALSE),0)</f>
        <v>0</v>
      </c>
      <c r="G248" s="1">
        <f>IFERROR(VLOOKUP(B248,'1340 - ADM BUDGET AND PLANNING '!C$9:I$592,7,FALSE),0)</f>
        <v>1175.7392624221218</v>
      </c>
      <c r="H248" s="1">
        <f>IFERROR(VLOOKUP(B248,'1342 - ADM INTERNAL AUDIT'!C$9:I$585,7,FALSE),0)</f>
        <v>59.581120931875624</v>
      </c>
      <c r="I248" s="1">
        <v>0</v>
      </c>
      <c r="J248" s="1">
        <f>IFERROR(VLOOKUP(B248,'LEGISLATIVE AUDITOR'!C$9:I$92,7,FALSE),0)</f>
        <v>0</v>
      </c>
      <c r="K248" s="1">
        <f>IFERROR(VLOOKUP(B248,'2892 - DCA ADMINISTRATION'!C$9:I$23,7,FALSE),0)</f>
        <v>0</v>
      </c>
      <c r="L248" s="1">
        <f>IFERROR(VLOOKUP(B248,'1052 - STATE ARCHIVES'!C$9:I$115,7,FALSE),0)</f>
        <v>0</v>
      </c>
      <c r="M248" s="1">
        <v>0</v>
      </c>
      <c r="N248" s="1">
        <f>IFERROR(VLOOKUP(B248,'2889 - LAW LIBRARY'!C$9:I$21,7,FALSE),0)</f>
        <v>0</v>
      </c>
      <c r="O248" s="1">
        <v>0</v>
      </c>
      <c r="P248" s="1">
        <f>IFERROR(VLOOKUP(B248,'3150 - DHHS ADMINISTRATION'!C$9:I$69,7,FALSE),0)</f>
        <v>0</v>
      </c>
      <c r="Q248" s="1">
        <f t="shared" si="3"/>
        <v>2058.4813827281519</v>
      </c>
    </row>
    <row r="249" spans="1:17">
      <c r="A249" s="1">
        <v>254</v>
      </c>
      <c r="B249" s="1" t="s">
        <v>261</v>
      </c>
      <c r="C249" s="1">
        <f>IFERROR(VLOOKUP(B249,'BUILDING DEPRECIATION'!C$9:I$200,7,FALSE),0)</f>
        <v>0</v>
      </c>
      <c r="D249" s="1">
        <v>0</v>
      </c>
      <c r="E249" s="1">
        <f>IFERROR(VLOOKUP(B249,'1130 - CONTROLLER'!C$9:I$582,7,FALSE),0)</f>
        <v>0</v>
      </c>
      <c r="F249" s="1">
        <f>IFERROR(VLOOKUP(B249,'1080 - TREASURER'!C$9:I$522,7,FALSE),0)</f>
        <v>0</v>
      </c>
      <c r="G249" s="1">
        <f>IFERROR(VLOOKUP(B249,'1340 - ADM BUDGET AND PLANNING '!C$9:I$592,7,FALSE),0)</f>
        <v>0</v>
      </c>
      <c r="H249" s="1">
        <f>IFERROR(VLOOKUP(B249,'1342 - ADM INTERNAL AUDIT'!C$9:I$585,7,FALSE),0)</f>
        <v>0</v>
      </c>
      <c r="I249" s="1">
        <v>0</v>
      </c>
      <c r="J249" s="1">
        <f>IFERROR(VLOOKUP(B249,'LEGISLATIVE AUDITOR'!C$9:I$92,7,FALSE),0)</f>
        <v>0</v>
      </c>
      <c r="K249" s="1">
        <f>IFERROR(VLOOKUP(B249,'2892 - DCA ADMINISTRATION'!C$9:I$23,7,FALSE),0)</f>
        <v>0</v>
      </c>
      <c r="L249" s="1">
        <f>IFERROR(VLOOKUP(B249,'1052 - STATE ARCHIVES'!C$9:I$115,7,FALSE),0)</f>
        <v>0</v>
      </c>
      <c r="M249" s="1">
        <v>0</v>
      </c>
      <c r="N249" s="1">
        <f>IFERROR(VLOOKUP(B249,'2889 - LAW LIBRARY'!C$9:I$21,7,FALSE),0)</f>
        <v>0</v>
      </c>
      <c r="O249" s="1">
        <v>0</v>
      </c>
      <c r="P249" s="1">
        <f>IFERROR(VLOOKUP(B249,'3150 - DHHS ADMINISTRATION'!C$9:I$69,7,FALSE),0)</f>
        <v>0</v>
      </c>
      <c r="Q249" s="1">
        <f t="shared" si="3"/>
        <v>0</v>
      </c>
    </row>
    <row r="250" spans="1:17">
      <c r="A250" s="1">
        <v>255</v>
      </c>
      <c r="B250" s="1" t="s">
        <v>262</v>
      </c>
      <c r="C250" s="1">
        <f>IFERROR(VLOOKUP(B250,'BUILDING DEPRECIATION'!C$9:I$200,7,FALSE),0)</f>
        <v>18818.627474211193</v>
      </c>
      <c r="D250" s="1">
        <v>0</v>
      </c>
      <c r="E250" s="1">
        <f>IFERROR(VLOOKUP(B250,'1130 - CONTROLLER'!C$9:I$582,7,FALSE),0)</f>
        <v>6580.6552020118688</v>
      </c>
      <c r="F250" s="1">
        <f>IFERROR(VLOOKUP(B250,'1080 - TREASURER'!C$9:I$522,7,FALSE),0)</f>
        <v>678.19486738157377</v>
      </c>
      <c r="G250" s="1">
        <f>IFERROR(VLOOKUP(B250,'1340 - ADM BUDGET AND PLANNING '!C$9:I$592,7,FALSE),0)</f>
        <v>6432.5125467734979</v>
      </c>
      <c r="H250" s="1">
        <f>IFERROR(VLOOKUP(B250,'1342 - ADM INTERNAL AUDIT'!C$9:I$585,7,FALSE),0)</f>
        <v>487.30496203822014</v>
      </c>
      <c r="I250" s="1">
        <v>0</v>
      </c>
      <c r="J250" s="1">
        <f>IFERROR(VLOOKUP(B250,'LEGISLATIVE AUDITOR'!C$9:I$92,7,FALSE),0)</f>
        <v>0</v>
      </c>
      <c r="K250" s="1">
        <f>IFERROR(VLOOKUP(B250,'2892 - DCA ADMINISTRATION'!C$9:I$23,7,FALSE),0)</f>
        <v>0</v>
      </c>
      <c r="L250" s="1">
        <f>IFERROR(VLOOKUP(B250,'1052 - STATE ARCHIVES'!C$9:I$115,7,FALSE),0)</f>
        <v>0</v>
      </c>
      <c r="M250" s="1">
        <v>0</v>
      </c>
      <c r="N250" s="1">
        <f>IFERROR(VLOOKUP(B250,'2889 - LAW LIBRARY'!C$9:I$21,7,FALSE),0)</f>
        <v>0</v>
      </c>
      <c r="O250" s="1">
        <v>0</v>
      </c>
      <c r="P250" s="1">
        <f>IFERROR(VLOOKUP(B250,'3150 - DHHS ADMINISTRATION'!C$9:I$69,7,FALSE),0)</f>
        <v>3867.3168595690504</v>
      </c>
      <c r="Q250" s="1">
        <f t="shared" si="3"/>
        <v>36864.611911985405</v>
      </c>
    </row>
    <row r="251" spans="1:17">
      <c r="A251" s="1">
        <v>256</v>
      </c>
      <c r="B251" s="1" t="s">
        <v>263</v>
      </c>
      <c r="C251" s="1">
        <f>IFERROR(VLOOKUP(B251,'BUILDING DEPRECIATION'!C$9:I$200,7,FALSE),0)</f>
        <v>60409</v>
      </c>
      <c r="D251" s="1">
        <v>0</v>
      </c>
      <c r="E251" s="1">
        <f>IFERROR(VLOOKUP(B251,'1130 - CONTROLLER'!C$9:I$582,7,FALSE),0)</f>
        <v>22228.898369887131</v>
      </c>
      <c r="F251" s="1">
        <f>IFERROR(VLOOKUP(B251,'1080 - TREASURER'!C$9:I$522,7,FALSE),0)</f>
        <v>2694.7691882713593</v>
      </c>
      <c r="G251" s="1">
        <f>IFERROR(VLOOKUP(B251,'1340 - ADM BUDGET AND PLANNING '!C$9:I$592,7,FALSE),0)</f>
        <v>7903.7373102538377</v>
      </c>
      <c r="H251" s="1">
        <f>IFERROR(VLOOKUP(B251,'1342 - ADM INTERNAL AUDIT'!C$9:I$585,7,FALSE),0)</f>
        <v>22951.902286952438</v>
      </c>
      <c r="I251" s="1">
        <v>-3</v>
      </c>
      <c r="J251" s="1">
        <f>IFERROR(VLOOKUP(B251,'LEGISLATIVE AUDITOR'!C$9:I$92,7,FALSE),0)</f>
        <v>0</v>
      </c>
      <c r="K251" s="1">
        <f>IFERROR(VLOOKUP(B251,'2892 - DCA ADMINISTRATION'!C$9:I$23,7,FALSE),0)</f>
        <v>0</v>
      </c>
      <c r="L251" s="1">
        <f>IFERROR(VLOOKUP(B251,'1052 - STATE ARCHIVES'!C$9:I$115,7,FALSE),0)</f>
        <v>0</v>
      </c>
      <c r="M251" s="1">
        <v>0</v>
      </c>
      <c r="N251" s="1">
        <f>IFERROR(VLOOKUP(B251,'2889 - LAW LIBRARY'!C$9:I$21,7,FALSE),0)</f>
        <v>0</v>
      </c>
      <c r="O251" s="1">
        <v>0</v>
      </c>
      <c r="P251" s="1">
        <f>IFERROR(VLOOKUP(B251,'3150 - DHHS ADMINISTRATION'!C$9:I$69,7,FALSE),0)</f>
        <v>43034.207411108167</v>
      </c>
      <c r="Q251" s="1">
        <f t="shared" si="3"/>
        <v>159219.51456647294</v>
      </c>
    </row>
    <row r="252" spans="1:17">
      <c r="A252" s="1">
        <v>257</v>
      </c>
      <c r="B252" s="1" t="s">
        <v>264</v>
      </c>
      <c r="C252" s="1">
        <f>IFERROR(VLOOKUP(B252,'BUILDING DEPRECIATION'!C$9:I$200,7,FALSE),0)</f>
        <v>0</v>
      </c>
      <c r="D252" s="1">
        <v>0</v>
      </c>
      <c r="E252" s="1">
        <f>IFERROR(VLOOKUP(B252,'1130 - CONTROLLER'!C$9:I$582,7,FALSE),0)</f>
        <v>-18.962025360746949</v>
      </c>
      <c r="F252" s="1">
        <f>IFERROR(VLOOKUP(B252,'1080 - TREASURER'!C$9:I$522,7,FALSE),0)</f>
        <v>-4.4241631824777663</v>
      </c>
      <c r="G252" s="1">
        <f>IFERROR(VLOOKUP(B252,'1340 - ADM BUDGET AND PLANNING '!C$9:I$592,7,FALSE),0)</f>
        <v>418.94482874778532</v>
      </c>
      <c r="H252" s="1">
        <f>IFERROR(VLOOKUP(B252,'1342 - ADM INTERNAL AUDIT'!C$9:I$585,7,FALSE),0)</f>
        <v>-1.9287215827797153</v>
      </c>
      <c r="I252" s="1">
        <v>0</v>
      </c>
      <c r="J252" s="1">
        <f>IFERROR(VLOOKUP(B252,'LEGISLATIVE AUDITOR'!C$9:I$92,7,FALSE),0)</f>
        <v>0</v>
      </c>
      <c r="K252" s="1">
        <f>IFERROR(VLOOKUP(B252,'2892 - DCA ADMINISTRATION'!C$9:I$23,7,FALSE),0)</f>
        <v>0</v>
      </c>
      <c r="L252" s="1">
        <f>IFERROR(VLOOKUP(B252,'1052 - STATE ARCHIVES'!C$9:I$115,7,FALSE),0)</f>
        <v>0</v>
      </c>
      <c r="M252" s="1">
        <v>0</v>
      </c>
      <c r="N252" s="1">
        <f>IFERROR(VLOOKUP(B252,'2889 - LAW LIBRARY'!C$9:I$21,7,FALSE),0)</f>
        <v>0</v>
      </c>
      <c r="O252" s="1">
        <v>0</v>
      </c>
      <c r="P252" s="1">
        <f>IFERROR(VLOOKUP(B252,'3150 - DHHS ADMINISTRATION'!C$9:I$69,7,FALSE),0)</f>
        <v>0</v>
      </c>
      <c r="Q252" s="1">
        <f t="shared" si="3"/>
        <v>393.62991862178092</v>
      </c>
    </row>
    <row r="253" spans="1:17">
      <c r="A253" s="1">
        <v>258</v>
      </c>
      <c r="B253" s="1" t="s">
        <v>265</v>
      </c>
      <c r="C253" s="1">
        <f>IFERROR(VLOOKUP(B253,'BUILDING DEPRECIATION'!C$9:I$200,7,FALSE),0)</f>
        <v>0</v>
      </c>
      <c r="D253" s="1">
        <v>0</v>
      </c>
      <c r="E253" s="1">
        <f>IFERROR(VLOOKUP(B253,'1130 - CONTROLLER'!C$9:I$582,7,FALSE),0)</f>
        <v>1201.1986608660009</v>
      </c>
      <c r="F253" s="1">
        <f>IFERROR(VLOOKUP(B253,'1080 - TREASURER'!C$9:I$522,7,FALSE),0)</f>
        <v>38.740432701431914</v>
      </c>
      <c r="G253" s="1">
        <f>IFERROR(VLOOKUP(B253,'1340 - ADM BUDGET AND PLANNING '!C$9:I$592,7,FALSE),0)</f>
        <v>1124.2518258745008</v>
      </c>
      <c r="H253" s="1">
        <f>IFERROR(VLOOKUP(B253,'1342 - ADM INTERNAL AUDIT'!C$9:I$585,7,FALSE),0)</f>
        <v>88.355597904057788</v>
      </c>
      <c r="I253" s="1">
        <v>-2460</v>
      </c>
      <c r="J253" s="1">
        <f>IFERROR(VLOOKUP(B253,'LEGISLATIVE AUDITOR'!C$9:I$92,7,FALSE),0)</f>
        <v>0</v>
      </c>
      <c r="K253" s="1">
        <f>IFERROR(VLOOKUP(B253,'2892 - DCA ADMINISTRATION'!C$9:I$23,7,FALSE),0)</f>
        <v>0</v>
      </c>
      <c r="L253" s="1">
        <f>IFERROR(VLOOKUP(B253,'1052 - STATE ARCHIVES'!C$9:I$115,7,FALSE),0)</f>
        <v>0</v>
      </c>
      <c r="M253" s="1">
        <v>0</v>
      </c>
      <c r="N253" s="1">
        <f>IFERROR(VLOOKUP(B253,'2889 - LAW LIBRARY'!C$9:I$21,7,FALSE),0)</f>
        <v>0</v>
      </c>
      <c r="O253" s="1">
        <v>0</v>
      </c>
      <c r="P253" s="1">
        <f>IFERROR(VLOOKUP(B253,'3150 - DHHS ADMINISTRATION'!C$9:I$69,7,FALSE),0)</f>
        <v>0</v>
      </c>
      <c r="Q253" s="1">
        <f t="shared" si="3"/>
        <v>-7.4534826540084396</v>
      </c>
    </row>
    <row r="254" spans="1:17">
      <c r="A254" s="1">
        <v>259</v>
      </c>
      <c r="B254" s="1" t="s">
        <v>266</v>
      </c>
      <c r="C254" s="1">
        <f>IFERROR(VLOOKUP(B254,'BUILDING DEPRECIATION'!C$9:I$200,7,FALSE),0)</f>
        <v>0</v>
      </c>
      <c r="D254" s="1">
        <v>0</v>
      </c>
      <c r="E254" s="1">
        <f>IFERROR(VLOOKUP(B254,'1130 - CONTROLLER'!C$9:I$582,7,FALSE),0)</f>
        <v>0</v>
      </c>
      <c r="F254" s="1">
        <f>IFERROR(VLOOKUP(B254,'1080 - TREASURER'!C$9:I$522,7,FALSE),0)</f>
        <v>0</v>
      </c>
      <c r="G254" s="1">
        <f>IFERROR(VLOOKUP(B254,'1340 - ADM BUDGET AND PLANNING '!C$9:I$592,7,FALSE),0)</f>
        <v>0</v>
      </c>
      <c r="H254" s="1">
        <f>IFERROR(VLOOKUP(B254,'1342 - ADM INTERNAL AUDIT'!C$9:I$585,7,FALSE),0)</f>
        <v>0</v>
      </c>
      <c r="I254" s="1">
        <v>0</v>
      </c>
      <c r="J254" s="1">
        <f>IFERROR(VLOOKUP(B254,'LEGISLATIVE AUDITOR'!C$9:I$92,7,FALSE),0)</f>
        <v>0</v>
      </c>
      <c r="K254" s="1">
        <f>IFERROR(VLOOKUP(B254,'2892 - DCA ADMINISTRATION'!C$9:I$23,7,FALSE),0)</f>
        <v>0</v>
      </c>
      <c r="L254" s="1">
        <f>IFERROR(VLOOKUP(B254,'1052 - STATE ARCHIVES'!C$9:I$115,7,FALSE),0)</f>
        <v>0</v>
      </c>
      <c r="M254" s="1">
        <v>0</v>
      </c>
      <c r="N254" s="1">
        <f>IFERROR(VLOOKUP(B254,'2889 - LAW LIBRARY'!C$9:I$21,7,FALSE),0)</f>
        <v>0</v>
      </c>
      <c r="O254" s="1">
        <v>0</v>
      </c>
      <c r="P254" s="1">
        <f>IFERROR(VLOOKUP(B254,'3150 - DHHS ADMINISTRATION'!C$9:I$69,7,FALSE),0)</f>
        <v>0</v>
      </c>
      <c r="Q254" s="1">
        <f t="shared" si="3"/>
        <v>0</v>
      </c>
    </row>
    <row r="255" spans="1:17">
      <c r="A255" s="1">
        <v>260</v>
      </c>
      <c r="B255" s="1" t="s">
        <v>267</v>
      </c>
      <c r="C255" s="1">
        <f>IFERROR(VLOOKUP(B255,'BUILDING DEPRECIATION'!C$9:I$200,7,FALSE),0)</f>
        <v>0</v>
      </c>
      <c r="D255" s="1">
        <v>0</v>
      </c>
      <c r="E255" s="1">
        <f>IFERROR(VLOOKUP(B255,'1130 - CONTROLLER'!C$9:I$582,7,FALSE),0)</f>
        <v>10807.106397768443</v>
      </c>
      <c r="F255" s="1">
        <f>IFERROR(VLOOKUP(B255,'1080 - TREASURER'!C$9:I$522,7,FALSE),0)</f>
        <v>1128.103522263792</v>
      </c>
      <c r="G255" s="1">
        <f>IFERROR(VLOOKUP(B255,'1340 - ADM BUDGET AND PLANNING '!C$9:I$592,7,FALSE),0)</f>
        <v>7225.8752746024038</v>
      </c>
      <c r="H255" s="1">
        <f>IFERROR(VLOOKUP(B255,'1342 - ADM INTERNAL AUDIT'!C$9:I$585,7,FALSE),0)</f>
        <v>802.05850809297226</v>
      </c>
      <c r="I255" s="1">
        <v>0</v>
      </c>
      <c r="J255" s="1">
        <f>IFERROR(VLOOKUP(B255,'LEGISLATIVE AUDITOR'!C$9:I$92,7,FALSE),0)</f>
        <v>0</v>
      </c>
      <c r="K255" s="1">
        <f>IFERROR(VLOOKUP(B255,'2892 - DCA ADMINISTRATION'!C$9:I$23,7,FALSE),0)</f>
        <v>0</v>
      </c>
      <c r="L255" s="1">
        <f>IFERROR(VLOOKUP(B255,'1052 - STATE ARCHIVES'!C$9:I$115,7,FALSE),0)</f>
        <v>0</v>
      </c>
      <c r="M255" s="1">
        <v>0</v>
      </c>
      <c r="N255" s="1">
        <f>IFERROR(VLOOKUP(B255,'2889 - LAW LIBRARY'!C$9:I$21,7,FALSE),0)</f>
        <v>0</v>
      </c>
      <c r="O255" s="1">
        <v>0</v>
      </c>
      <c r="P255" s="1">
        <f>IFERROR(VLOOKUP(B255,'3150 - DHHS ADMINISTRATION'!C$9:I$69,7,FALSE),0)</f>
        <v>3083.7682142702511</v>
      </c>
      <c r="Q255" s="1">
        <f t="shared" si="3"/>
        <v>23046.911916997862</v>
      </c>
    </row>
    <row r="256" spans="1:17">
      <c r="A256" s="1">
        <v>261</v>
      </c>
      <c r="B256" s="1" t="s">
        <v>268</v>
      </c>
      <c r="C256" s="1">
        <f>IFERROR(VLOOKUP(B256,'BUILDING DEPRECIATION'!C$9:I$200,7,FALSE),0)</f>
        <v>0</v>
      </c>
      <c r="D256" s="1">
        <v>0</v>
      </c>
      <c r="E256" s="1">
        <f>IFERROR(VLOOKUP(B256,'1130 - CONTROLLER'!C$9:I$582,7,FALSE),0)</f>
        <v>26392.084107415798</v>
      </c>
      <c r="F256" s="1">
        <f>IFERROR(VLOOKUP(B256,'1080 - TREASURER'!C$9:I$522,7,FALSE),0)</f>
        <v>3772.4687686980701</v>
      </c>
      <c r="G256" s="1">
        <f>IFERROR(VLOOKUP(B256,'1340 - ADM BUDGET AND PLANNING '!C$9:I$592,7,FALSE),0)</f>
        <v>6606.4379493374063</v>
      </c>
      <c r="H256" s="1">
        <f>IFERROR(VLOOKUP(B256,'1342 - ADM INTERNAL AUDIT'!C$9:I$585,7,FALSE),0)</f>
        <v>-3256.5535865312445</v>
      </c>
      <c r="I256" s="1">
        <v>-3</v>
      </c>
      <c r="J256" s="1">
        <f>IFERROR(VLOOKUP(B256,'LEGISLATIVE AUDITOR'!C$9:I$92,7,FALSE),0)</f>
        <v>0</v>
      </c>
      <c r="K256" s="1">
        <f>IFERROR(VLOOKUP(B256,'2892 - DCA ADMINISTRATION'!C$9:I$23,7,FALSE),0)</f>
        <v>0</v>
      </c>
      <c r="L256" s="1">
        <f>IFERROR(VLOOKUP(B256,'1052 - STATE ARCHIVES'!C$9:I$115,7,FALSE),0)</f>
        <v>345.1691169511771</v>
      </c>
      <c r="M256" s="1">
        <v>0</v>
      </c>
      <c r="N256" s="1">
        <f>IFERROR(VLOOKUP(B256,'2889 - LAW LIBRARY'!C$9:I$21,7,FALSE),0)</f>
        <v>0</v>
      </c>
      <c r="O256" s="1">
        <v>0</v>
      </c>
      <c r="P256" s="1">
        <f>IFERROR(VLOOKUP(B256,'3150 - DHHS ADMINISTRATION'!C$9:I$69,7,FALSE),0)</f>
        <v>2809.5085036710188</v>
      </c>
      <c r="Q256" s="1">
        <f t="shared" si="3"/>
        <v>36666.114859542227</v>
      </c>
    </row>
    <row r="257" spans="1:17">
      <c r="A257" s="1">
        <v>262</v>
      </c>
      <c r="B257" s="1" t="s">
        <v>269</v>
      </c>
      <c r="C257" s="1">
        <f>IFERROR(VLOOKUP(B257,'BUILDING DEPRECIATION'!C$9:I$200,7,FALSE),0)</f>
        <v>0</v>
      </c>
      <c r="D257" s="1">
        <v>0</v>
      </c>
      <c r="E257" s="1">
        <f>IFERROR(VLOOKUP(B257,'1130 - CONTROLLER'!C$9:I$582,7,FALSE),0)</f>
        <v>7991.402939207549</v>
      </c>
      <c r="F257" s="1">
        <f>IFERROR(VLOOKUP(B257,'1080 - TREASURER'!C$9:I$522,7,FALSE),0)</f>
        <v>864.18974778058453</v>
      </c>
      <c r="G257" s="1">
        <f>IFERROR(VLOOKUP(B257,'1340 - ADM BUDGET AND PLANNING '!C$9:I$592,7,FALSE),0)</f>
        <v>5709.5539767045793</v>
      </c>
      <c r="H257" s="1">
        <f>IFERROR(VLOOKUP(B257,'1342 - ADM INTERNAL AUDIT'!C$9:I$585,7,FALSE),0)</f>
        <v>591.87993340702894</v>
      </c>
      <c r="I257" s="1">
        <v>0</v>
      </c>
      <c r="J257" s="1">
        <f>IFERROR(VLOOKUP(B257,'LEGISLATIVE AUDITOR'!C$9:I$92,7,FALSE),0)</f>
        <v>0</v>
      </c>
      <c r="K257" s="1">
        <f>IFERROR(VLOOKUP(B257,'2892 - DCA ADMINISTRATION'!C$9:I$23,7,FALSE),0)</f>
        <v>0</v>
      </c>
      <c r="L257" s="1">
        <f>IFERROR(VLOOKUP(B257,'1052 - STATE ARCHIVES'!C$9:I$115,7,FALSE),0)</f>
        <v>0</v>
      </c>
      <c r="M257" s="1">
        <v>0</v>
      </c>
      <c r="N257" s="1">
        <f>IFERROR(VLOOKUP(B257,'2889 - LAW LIBRARY'!C$9:I$21,7,FALSE),0)</f>
        <v>0</v>
      </c>
      <c r="O257" s="1">
        <v>0</v>
      </c>
      <c r="P257" s="1">
        <f>IFERROR(VLOOKUP(B257,'3150 - DHHS ADMINISTRATION'!C$9:I$69,7,FALSE),0)</f>
        <v>1841.6489743566472</v>
      </c>
      <c r="Q257" s="1">
        <f t="shared" si="3"/>
        <v>16998.675571456388</v>
      </c>
    </row>
    <row r="258" spans="1:17">
      <c r="A258" s="1">
        <v>263</v>
      </c>
      <c r="B258" s="1" t="s">
        <v>270</v>
      </c>
      <c r="C258" s="1">
        <f>IFERROR(VLOOKUP(B258,'BUILDING DEPRECIATION'!C$9:I$200,7,FALSE),0)</f>
        <v>0</v>
      </c>
      <c r="D258" s="1">
        <v>0</v>
      </c>
      <c r="E258" s="1">
        <f>IFERROR(VLOOKUP(B258,'1130 - CONTROLLER'!C$9:I$582,7,FALSE),0)</f>
        <v>49025.234356471687</v>
      </c>
      <c r="F258" s="1">
        <f>IFERROR(VLOOKUP(B258,'1080 - TREASURER'!C$9:I$522,7,FALSE),0)</f>
        <v>4502.1110909083818</v>
      </c>
      <c r="G258" s="1">
        <f>IFERROR(VLOOKUP(B258,'1340 - ADM BUDGET AND PLANNING '!C$9:I$592,7,FALSE),0)</f>
        <v>13410.509694759709</v>
      </c>
      <c r="H258" s="1">
        <f>IFERROR(VLOOKUP(B258,'1342 - ADM INTERNAL AUDIT'!C$9:I$585,7,FALSE),0)</f>
        <v>3633.9746884965466</v>
      </c>
      <c r="I258" s="1">
        <v>0</v>
      </c>
      <c r="J258" s="1">
        <f>IFERROR(VLOOKUP(B258,'LEGISLATIVE AUDITOR'!C$9:I$92,7,FALSE),0)</f>
        <v>4532.8136789999999</v>
      </c>
      <c r="K258" s="1">
        <f>IFERROR(VLOOKUP(B258,'2892 - DCA ADMINISTRATION'!C$9:I$23,7,FALSE),0)</f>
        <v>0</v>
      </c>
      <c r="L258" s="1">
        <f>IFERROR(VLOOKUP(B258,'1052 - STATE ARCHIVES'!C$9:I$115,7,FALSE),0)</f>
        <v>0</v>
      </c>
      <c r="M258" s="1">
        <v>0</v>
      </c>
      <c r="N258" s="1">
        <f>IFERROR(VLOOKUP(B258,'2889 - LAW LIBRARY'!C$9:I$21,7,FALSE),0)</f>
        <v>0</v>
      </c>
      <c r="O258" s="1">
        <v>0</v>
      </c>
      <c r="P258" s="1">
        <f>IFERROR(VLOOKUP(B258,'3150 - DHHS ADMINISTRATION'!C$9:I$69,7,FALSE),0)</f>
        <v>17194.529090613632</v>
      </c>
      <c r="Q258" s="1">
        <f t="shared" si="3"/>
        <v>92299.172600249949</v>
      </c>
    </row>
    <row r="259" spans="1:17">
      <c r="A259" s="1">
        <v>264</v>
      </c>
      <c r="B259" s="1" t="s">
        <v>271</v>
      </c>
      <c r="C259" s="1">
        <f>IFERROR(VLOOKUP(B259,'BUILDING DEPRECIATION'!C$9:I$200,7,FALSE),0)</f>
        <v>0</v>
      </c>
      <c r="D259" s="1">
        <v>0</v>
      </c>
      <c r="E259" s="1">
        <f>IFERROR(VLOOKUP(B259,'1130 - CONTROLLER'!C$9:I$582,7,FALSE),0)</f>
        <v>366.36942442592431</v>
      </c>
      <c r="F259" s="1">
        <f>IFERROR(VLOOKUP(B259,'1080 - TREASURER'!C$9:I$522,7,FALSE),0)</f>
        <v>16.870634787678899</v>
      </c>
      <c r="G259" s="1">
        <f>IFERROR(VLOOKUP(B259,'1340 - ADM BUDGET AND PLANNING '!C$9:I$592,7,FALSE),0)</f>
        <v>1104.0309344028533</v>
      </c>
      <c r="H259" s="1">
        <f>IFERROR(VLOOKUP(B259,'1342 - ADM INTERNAL AUDIT'!C$9:I$585,7,FALSE),0)</f>
        <v>26.71787576607661</v>
      </c>
      <c r="I259" s="1">
        <v>0</v>
      </c>
      <c r="J259" s="1">
        <f>IFERROR(VLOOKUP(B259,'LEGISLATIVE AUDITOR'!C$9:I$92,7,FALSE),0)</f>
        <v>0</v>
      </c>
      <c r="K259" s="1">
        <f>IFERROR(VLOOKUP(B259,'2892 - DCA ADMINISTRATION'!C$9:I$23,7,FALSE),0)</f>
        <v>0</v>
      </c>
      <c r="L259" s="1">
        <f>IFERROR(VLOOKUP(B259,'1052 - STATE ARCHIVES'!C$9:I$115,7,FALSE),0)</f>
        <v>0</v>
      </c>
      <c r="M259" s="1">
        <v>0</v>
      </c>
      <c r="N259" s="1">
        <f>IFERROR(VLOOKUP(B259,'2889 - LAW LIBRARY'!C$9:I$21,7,FALSE),0)</f>
        <v>0</v>
      </c>
      <c r="O259" s="1">
        <v>0</v>
      </c>
      <c r="P259" s="1">
        <f>IFERROR(VLOOKUP(B259,'3150 - DHHS ADMINISTRATION'!C$9:I$69,7,FALSE),0)</f>
        <v>0</v>
      </c>
      <c r="Q259" s="1">
        <f t="shared" si="3"/>
        <v>1513.988869382533</v>
      </c>
    </row>
    <row r="260" spans="1:17">
      <c r="A260" s="1">
        <v>265</v>
      </c>
      <c r="B260" s="1" t="s">
        <v>272</v>
      </c>
      <c r="C260" s="1">
        <f>IFERROR(VLOOKUP(B260,'BUILDING DEPRECIATION'!C$9:I$200,7,FALSE),0)</f>
        <v>-33</v>
      </c>
      <c r="D260" s="1">
        <v>0</v>
      </c>
      <c r="E260" s="1">
        <f>IFERROR(VLOOKUP(B260,'1130 - CONTROLLER'!C$9:I$582,7,FALSE),0)</f>
        <v>10890.956387966769</v>
      </c>
      <c r="F260" s="1">
        <f>IFERROR(VLOOKUP(B260,'1080 - TREASURER'!C$9:I$522,7,FALSE),0)</f>
        <v>685.83953996333435</v>
      </c>
      <c r="G260" s="1">
        <f>IFERROR(VLOOKUP(B260,'1340 - ADM BUDGET AND PLANNING '!C$9:I$592,7,FALSE),0)</f>
        <v>10476.118322397642</v>
      </c>
      <c r="H260" s="1">
        <f>IFERROR(VLOOKUP(B260,'1342 - ADM INTERNAL AUDIT'!C$9:I$585,7,FALSE),0)</f>
        <v>799.84471755809125</v>
      </c>
      <c r="I260" s="1">
        <v>0</v>
      </c>
      <c r="J260" s="1">
        <f>IFERROR(VLOOKUP(B260,'LEGISLATIVE AUDITOR'!C$9:I$92,7,FALSE),0)</f>
        <v>0</v>
      </c>
      <c r="K260" s="1">
        <f>IFERROR(VLOOKUP(B260,'2892 - DCA ADMINISTRATION'!C$9:I$23,7,FALSE),0)</f>
        <v>0</v>
      </c>
      <c r="L260" s="1">
        <f>IFERROR(VLOOKUP(B260,'1052 - STATE ARCHIVES'!C$9:I$115,7,FALSE),0)</f>
        <v>0</v>
      </c>
      <c r="M260" s="1">
        <v>0</v>
      </c>
      <c r="N260" s="1">
        <f>IFERROR(VLOOKUP(B260,'2889 - LAW LIBRARY'!C$9:I$21,7,FALSE),0)</f>
        <v>0</v>
      </c>
      <c r="O260" s="1">
        <v>0</v>
      </c>
      <c r="P260" s="1">
        <f>IFERROR(VLOOKUP(B260,'3150 - DHHS ADMINISTRATION'!C$9:I$69,7,FALSE),0)</f>
        <v>4120.1926712344311</v>
      </c>
      <c r="Q260" s="1">
        <f t="shared" si="3"/>
        <v>26939.951639120271</v>
      </c>
    </row>
    <row r="261" spans="1:17">
      <c r="A261" s="1">
        <v>266</v>
      </c>
      <c r="B261" s="1" t="s">
        <v>273</v>
      </c>
      <c r="C261" s="1">
        <f>IFERROR(VLOOKUP(B261,'BUILDING DEPRECIATION'!C$9:I$200,7,FALSE),0)</f>
        <v>0</v>
      </c>
      <c r="D261" s="1">
        <v>0</v>
      </c>
      <c r="E261" s="1">
        <f>IFERROR(VLOOKUP(B261,'1130 - CONTROLLER'!C$9:I$582,7,FALSE),0)</f>
        <v>27153.463178968432</v>
      </c>
      <c r="F261" s="1">
        <f>IFERROR(VLOOKUP(B261,'1080 - TREASURER'!C$9:I$522,7,FALSE),0)</f>
        <v>1785.1058882020943</v>
      </c>
      <c r="G261" s="1">
        <f>IFERROR(VLOOKUP(B261,'1340 - ADM BUDGET AND PLANNING '!C$9:I$592,7,FALSE),0)</f>
        <v>16183.744330106556</v>
      </c>
      <c r="H261" s="1">
        <f>IFERROR(VLOOKUP(B261,'1342 - ADM INTERNAL AUDIT'!C$9:I$585,7,FALSE),0)</f>
        <v>2070.6979060380422</v>
      </c>
      <c r="I261" s="1">
        <v>0</v>
      </c>
      <c r="J261" s="1">
        <f>IFERROR(VLOOKUP(B261,'LEGISLATIVE AUDITOR'!C$9:I$92,7,FALSE),0)</f>
        <v>0</v>
      </c>
      <c r="K261" s="1">
        <f>IFERROR(VLOOKUP(B261,'2892 - DCA ADMINISTRATION'!C$9:I$23,7,FALSE),0)</f>
        <v>0</v>
      </c>
      <c r="L261" s="1">
        <f>IFERROR(VLOOKUP(B261,'1052 - STATE ARCHIVES'!C$9:I$115,7,FALSE),0)</f>
        <v>0</v>
      </c>
      <c r="M261" s="1">
        <v>0</v>
      </c>
      <c r="N261" s="1">
        <f>IFERROR(VLOOKUP(B261,'2889 - LAW LIBRARY'!C$9:I$21,7,FALSE),0)</f>
        <v>0</v>
      </c>
      <c r="O261" s="1">
        <v>0</v>
      </c>
      <c r="P261" s="1">
        <f>IFERROR(VLOOKUP(B261,'3150 - DHHS ADMINISTRATION'!C$9:I$69,7,FALSE),0)</f>
        <v>5683.6066638833163</v>
      </c>
      <c r="Q261" s="1">
        <f t="shared" si="3"/>
        <v>52876.617967198436</v>
      </c>
    </row>
    <row r="262" spans="1:17">
      <c r="A262" s="1">
        <v>267</v>
      </c>
      <c r="B262" s="1" t="s">
        <v>274</v>
      </c>
      <c r="C262" s="1">
        <f>IFERROR(VLOOKUP(B262,'BUILDING DEPRECIATION'!C$9:I$200,7,FALSE),0)</f>
        <v>0</v>
      </c>
      <c r="D262" s="1">
        <v>0</v>
      </c>
      <c r="E262" s="1">
        <f>IFERROR(VLOOKUP(B262,'1130 - CONTROLLER'!C$9:I$582,7,FALSE),0)</f>
        <v>13357.783149947794</v>
      </c>
      <c r="F262" s="1">
        <f>IFERROR(VLOOKUP(B262,'1080 - TREASURER'!C$9:I$522,7,FALSE),0)</f>
        <v>770.80879663537291</v>
      </c>
      <c r="G262" s="1">
        <f>IFERROR(VLOOKUP(B262,'1340 - ADM BUDGET AND PLANNING '!C$9:I$592,7,FALSE),0)</f>
        <v>16605.10446825303</v>
      </c>
      <c r="H262" s="1">
        <f>IFERROR(VLOOKUP(B262,'1342 - ADM INTERNAL AUDIT'!C$9:I$585,7,FALSE),0)</f>
        <v>998.32447480520295</v>
      </c>
      <c r="I262" s="1">
        <v>0</v>
      </c>
      <c r="J262" s="1">
        <f>IFERROR(VLOOKUP(B262,'LEGISLATIVE AUDITOR'!C$9:I$92,7,FALSE),0)</f>
        <v>0</v>
      </c>
      <c r="K262" s="1">
        <f>IFERROR(VLOOKUP(B262,'2892 - DCA ADMINISTRATION'!C$9:I$23,7,FALSE),0)</f>
        <v>0</v>
      </c>
      <c r="L262" s="1">
        <f>IFERROR(VLOOKUP(B262,'1052 - STATE ARCHIVES'!C$9:I$115,7,FALSE),0)</f>
        <v>0</v>
      </c>
      <c r="M262" s="1">
        <v>0</v>
      </c>
      <c r="N262" s="1">
        <f>IFERROR(VLOOKUP(B262,'2889 - LAW LIBRARY'!C$9:I$21,7,FALSE),0)</f>
        <v>0</v>
      </c>
      <c r="O262" s="1">
        <v>0</v>
      </c>
      <c r="P262" s="1">
        <f>IFERROR(VLOOKUP(B262,'3150 - DHHS ADMINISTRATION'!C$9:I$69,7,FALSE),0)</f>
        <v>5507.6794109536768</v>
      </c>
      <c r="Q262" s="1">
        <f t="shared" si="3"/>
        <v>37239.700300595076</v>
      </c>
    </row>
    <row r="263" spans="1:17">
      <c r="A263" s="1">
        <v>268</v>
      </c>
      <c r="B263" s="1" t="s">
        <v>275</v>
      </c>
      <c r="C263" s="1">
        <f>IFERROR(VLOOKUP(B263,'BUILDING DEPRECIATION'!C$9:I$200,7,FALSE),0)</f>
        <v>0</v>
      </c>
      <c r="D263" s="1">
        <v>0</v>
      </c>
      <c r="E263" s="1">
        <f>IFERROR(VLOOKUP(B263,'1130 - CONTROLLER'!C$9:I$582,7,FALSE),0)</f>
        <v>64.494128181211366</v>
      </c>
      <c r="F263" s="1">
        <f>IFERROR(VLOOKUP(B263,'1080 - TREASURER'!C$9:I$522,7,FALSE),0)</f>
        <v>9.2142950104552259</v>
      </c>
      <c r="G263" s="1">
        <f>IFERROR(VLOOKUP(B263,'1340 - ADM BUDGET AND PLANNING '!C$9:I$592,7,FALSE),0)</f>
        <v>1144.3136197389281</v>
      </c>
      <c r="H263" s="1">
        <f>IFERROR(VLOOKUP(B263,'1342 - ADM INTERNAL AUDIT'!C$9:I$585,7,FALSE),0)</f>
        <v>5.1569833550124571</v>
      </c>
      <c r="I263" s="1">
        <v>0</v>
      </c>
      <c r="J263" s="1">
        <f>IFERROR(VLOOKUP(B263,'LEGISLATIVE AUDITOR'!C$9:I$92,7,FALSE),0)</f>
        <v>0</v>
      </c>
      <c r="K263" s="1">
        <f>IFERROR(VLOOKUP(B263,'2892 - DCA ADMINISTRATION'!C$9:I$23,7,FALSE),0)</f>
        <v>0</v>
      </c>
      <c r="L263" s="1">
        <f>IFERROR(VLOOKUP(B263,'1052 - STATE ARCHIVES'!C$9:I$115,7,FALSE),0)</f>
        <v>0</v>
      </c>
      <c r="M263" s="1">
        <v>0</v>
      </c>
      <c r="N263" s="1">
        <f>IFERROR(VLOOKUP(B263,'2889 - LAW LIBRARY'!C$9:I$21,7,FALSE),0)</f>
        <v>0</v>
      </c>
      <c r="O263" s="1">
        <v>0</v>
      </c>
      <c r="P263" s="1">
        <f>IFERROR(VLOOKUP(B263,'3150 - DHHS ADMINISTRATION'!C$9:I$69,7,FALSE),0)</f>
        <v>0</v>
      </c>
      <c r="Q263" s="1">
        <f t="shared" si="3"/>
        <v>1223.1790262856071</v>
      </c>
    </row>
    <row r="264" spans="1:17">
      <c r="A264" s="1">
        <v>269</v>
      </c>
      <c r="B264" s="1" t="s">
        <v>276</v>
      </c>
      <c r="C264" s="1">
        <f>IFERROR(VLOOKUP(B264,'BUILDING DEPRECIATION'!C$9:I$200,7,FALSE),0)</f>
        <v>0</v>
      </c>
      <c r="D264" s="1">
        <v>0</v>
      </c>
      <c r="E264" s="1">
        <f>IFERROR(VLOOKUP(B264,'1130 - CONTROLLER'!C$9:I$582,7,FALSE),0)</f>
        <v>20493.328337114293</v>
      </c>
      <c r="F264" s="1">
        <f>IFERROR(VLOOKUP(B264,'1080 - TREASURER'!C$9:I$522,7,FALSE),0)</f>
        <v>2151.0844435904291</v>
      </c>
      <c r="G264" s="1">
        <f>IFERROR(VLOOKUP(B264,'1340 - ADM BUDGET AND PLANNING '!C$9:I$592,7,FALSE),0)</f>
        <v>15246.552503367111</v>
      </c>
      <c r="H264" s="1">
        <f>IFERROR(VLOOKUP(B264,'1342 - ADM INTERNAL AUDIT'!C$9:I$585,7,FALSE),0)</f>
        <v>1538.625770241362</v>
      </c>
      <c r="I264" s="1">
        <v>0</v>
      </c>
      <c r="J264" s="1">
        <f>IFERROR(VLOOKUP(B264,'LEGISLATIVE AUDITOR'!C$9:I$92,7,FALSE),0)</f>
        <v>0</v>
      </c>
      <c r="K264" s="1">
        <f>IFERROR(VLOOKUP(B264,'2892 - DCA ADMINISTRATION'!C$9:I$23,7,FALSE),0)</f>
        <v>0</v>
      </c>
      <c r="L264" s="1">
        <f>IFERROR(VLOOKUP(B264,'1052 - STATE ARCHIVES'!C$9:I$115,7,FALSE),0)</f>
        <v>0</v>
      </c>
      <c r="M264" s="1">
        <v>0</v>
      </c>
      <c r="N264" s="1">
        <f>IFERROR(VLOOKUP(B264,'2889 - LAW LIBRARY'!C$9:I$21,7,FALSE),0)</f>
        <v>0</v>
      </c>
      <c r="O264" s="1">
        <v>0</v>
      </c>
      <c r="P264" s="1">
        <f>IFERROR(VLOOKUP(B264,'3150 - DHHS ADMINISTRATION'!C$9:I$69,7,FALSE),0)</f>
        <v>3032.324812156799</v>
      </c>
      <c r="Q264" s="1">
        <f t="shared" si="3"/>
        <v>42461.915866469993</v>
      </c>
    </row>
    <row r="265" spans="1:17">
      <c r="A265" s="1">
        <v>270</v>
      </c>
      <c r="B265" s="1" t="s">
        <v>277</v>
      </c>
      <c r="C265" s="1">
        <f>IFERROR(VLOOKUP(B265,'BUILDING DEPRECIATION'!C$9:I$200,7,FALSE),0)</f>
        <v>-7797</v>
      </c>
      <c r="D265" s="1">
        <v>0</v>
      </c>
      <c r="E265" s="1">
        <f>IFERROR(VLOOKUP(B265,'1130 - CONTROLLER'!C$9:I$582,7,FALSE),0)</f>
        <v>5308.408277355873</v>
      </c>
      <c r="F265" s="1">
        <f>IFERROR(VLOOKUP(B265,'1080 - TREASURER'!C$9:I$522,7,FALSE),0)</f>
        <v>11681.340120504377</v>
      </c>
      <c r="G265" s="1">
        <f>IFERROR(VLOOKUP(B265,'1340 - ADM BUDGET AND PLANNING '!C$9:I$592,7,FALSE),0)</f>
        <v>142556.50954310701</v>
      </c>
      <c r="H265" s="1">
        <f>IFERROR(VLOOKUP(B265,'1342 - ADM INTERNAL AUDIT'!C$9:I$585,7,FALSE),0)</f>
        <v>-11852.596231406658</v>
      </c>
      <c r="I265" s="1">
        <v>-5</v>
      </c>
      <c r="J265" s="1">
        <f>IFERROR(VLOOKUP(B265,'LEGISLATIVE AUDITOR'!C$9:I$92,7,FALSE),0)</f>
        <v>0</v>
      </c>
      <c r="K265" s="1">
        <f>IFERROR(VLOOKUP(B265,'2892 - DCA ADMINISTRATION'!C$9:I$23,7,FALSE),0)</f>
        <v>0</v>
      </c>
      <c r="L265" s="1">
        <f>IFERROR(VLOOKUP(B265,'1052 - STATE ARCHIVES'!C$9:I$115,7,FALSE),0)</f>
        <v>8421.0303399122204</v>
      </c>
      <c r="M265" s="1">
        <v>7336.5712808653197</v>
      </c>
      <c r="N265" s="1">
        <f>IFERROR(VLOOKUP(B265,'2889 - LAW LIBRARY'!C$9:I$21,7,FALSE),0)</f>
        <v>0</v>
      </c>
      <c r="O265" s="1">
        <v>1844.6643523876801</v>
      </c>
      <c r="P265" s="1">
        <f>IFERROR(VLOOKUP(B265,'3150 - DHHS ADMINISTRATION'!C$9:I$69,7,FALSE),0)</f>
        <v>7713.3958067841595</v>
      </c>
      <c r="Q265" s="1">
        <f t="shared" si="3"/>
        <v>165207.32348950996</v>
      </c>
    </row>
    <row r="266" spans="1:17">
      <c r="A266" s="1">
        <v>271</v>
      </c>
      <c r="B266" s="1" t="s">
        <v>278</v>
      </c>
      <c r="C266" s="1">
        <f>IFERROR(VLOOKUP(B266,'BUILDING DEPRECIATION'!C$9:I$200,7,FALSE),0)</f>
        <v>0</v>
      </c>
      <c r="D266" s="1">
        <v>0</v>
      </c>
      <c r="E266" s="1">
        <f>IFERROR(VLOOKUP(B266,'1130 - CONTROLLER'!C$9:I$582,7,FALSE),0)</f>
        <v>58766.347706875007</v>
      </c>
      <c r="F266" s="1">
        <f>IFERROR(VLOOKUP(B266,'1080 - TREASURER'!C$9:I$522,7,FALSE),0)</f>
        <v>6838.1234810457263</v>
      </c>
      <c r="G266" s="1">
        <f>IFERROR(VLOOKUP(B266,'1340 - ADM BUDGET AND PLANNING '!C$9:I$592,7,FALSE),0)</f>
        <v>16894.008197990344</v>
      </c>
      <c r="H266" s="1">
        <f>IFERROR(VLOOKUP(B266,'1342 - ADM INTERNAL AUDIT'!C$9:I$585,7,FALSE),0)</f>
        <v>4552.4308609504387</v>
      </c>
      <c r="I266" s="1">
        <v>0</v>
      </c>
      <c r="J266" s="1">
        <f>IFERROR(VLOOKUP(B266,'LEGISLATIVE AUDITOR'!C$9:I$92,7,FALSE),0)</f>
        <v>0</v>
      </c>
      <c r="K266" s="1">
        <f>IFERROR(VLOOKUP(B266,'2892 - DCA ADMINISTRATION'!C$9:I$23,7,FALSE),0)</f>
        <v>0</v>
      </c>
      <c r="L266" s="1">
        <f>IFERROR(VLOOKUP(B266,'1052 - STATE ARCHIVES'!C$9:I$115,7,FALSE),0)</f>
        <v>0</v>
      </c>
      <c r="M266" s="1">
        <v>0</v>
      </c>
      <c r="N266" s="1">
        <f>IFERROR(VLOOKUP(B266,'2889 - LAW LIBRARY'!C$9:I$21,7,FALSE),0)</f>
        <v>0</v>
      </c>
      <c r="O266" s="1">
        <v>0</v>
      </c>
      <c r="P266" s="1">
        <f>IFERROR(VLOOKUP(B266,'3150 - DHHS ADMINISTRATION'!C$9:I$69,7,FALSE),0)</f>
        <v>4772.1399191919627</v>
      </c>
      <c r="Q266" s="1">
        <f t="shared" ref="Q266:Q329" si="4">SUM(C266:P266)</f>
        <v>91823.050166053479</v>
      </c>
    </row>
    <row r="267" spans="1:17">
      <c r="A267" s="1">
        <v>272</v>
      </c>
      <c r="B267" s="1" t="s">
        <v>279</v>
      </c>
      <c r="C267" s="1">
        <f>IFERROR(VLOOKUP(B267,'BUILDING DEPRECIATION'!C$9:I$200,7,FALSE),0)</f>
        <v>0</v>
      </c>
      <c r="D267" s="1">
        <v>0</v>
      </c>
      <c r="E267" s="1">
        <f>IFERROR(VLOOKUP(B267,'1130 - CONTROLLER'!C$9:I$582,7,FALSE),0)</f>
        <v>0</v>
      </c>
      <c r="F267" s="1">
        <f>IFERROR(VLOOKUP(B267,'1080 - TREASURER'!C$9:I$522,7,FALSE),0)</f>
        <v>0</v>
      </c>
      <c r="G267" s="1">
        <f>IFERROR(VLOOKUP(B267,'1340 - ADM BUDGET AND PLANNING '!C$9:I$592,7,FALSE),0)</f>
        <v>0</v>
      </c>
      <c r="H267" s="1">
        <f>IFERROR(VLOOKUP(B267,'1342 - ADM INTERNAL AUDIT'!C$9:I$585,7,FALSE),0)</f>
        <v>0</v>
      </c>
      <c r="I267" s="1">
        <v>0</v>
      </c>
      <c r="J267" s="1">
        <f>IFERROR(VLOOKUP(B267,'LEGISLATIVE AUDITOR'!C$9:I$92,7,FALSE),0)</f>
        <v>0</v>
      </c>
      <c r="K267" s="1">
        <f>IFERROR(VLOOKUP(B267,'2892 - DCA ADMINISTRATION'!C$9:I$23,7,FALSE),0)</f>
        <v>0</v>
      </c>
      <c r="L267" s="1">
        <f>IFERROR(VLOOKUP(B267,'1052 - STATE ARCHIVES'!C$9:I$115,7,FALSE),0)</f>
        <v>0</v>
      </c>
      <c r="M267" s="1">
        <v>0</v>
      </c>
      <c r="N267" s="1">
        <f>IFERROR(VLOOKUP(B267,'2889 - LAW LIBRARY'!C$9:I$21,7,FALSE),0)</f>
        <v>0</v>
      </c>
      <c r="O267" s="1">
        <v>0</v>
      </c>
      <c r="P267" s="1">
        <f>IFERROR(VLOOKUP(B267,'3150 - DHHS ADMINISTRATION'!C$9:I$69,7,FALSE),0)</f>
        <v>0</v>
      </c>
      <c r="Q267" s="1">
        <f t="shared" si="4"/>
        <v>0</v>
      </c>
    </row>
    <row r="268" spans="1:17">
      <c r="A268" s="1">
        <v>273</v>
      </c>
      <c r="B268" s="1" t="s">
        <v>280</v>
      </c>
      <c r="C268" s="1">
        <f>IFERROR(VLOOKUP(B268,'BUILDING DEPRECIATION'!C$9:I$200,7,FALSE),0)</f>
        <v>3065.9445161290314</v>
      </c>
      <c r="D268" s="1">
        <v>0</v>
      </c>
      <c r="E268" s="1">
        <f>IFERROR(VLOOKUP(B268,'1130 - CONTROLLER'!C$9:I$582,7,FALSE),0)</f>
        <v>36048.298710567222</v>
      </c>
      <c r="F268" s="1">
        <f>IFERROR(VLOOKUP(B268,'1080 - TREASURER'!C$9:I$522,7,FALSE),0)</f>
        <v>47571.034483163952</v>
      </c>
      <c r="G268" s="1">
        <f>IFERROR(VLOOKUP(B268,'1340 - ADM BUDGET AND PLANNING '!C$9:I$592,7,FALSE),0)</f>
        <v>64192.455703384068</v>
      </c>
      <c r="H268" s="1">
        <f>IFERROR(VLOOKUP(B268,'1342 - ADM INTERNAL AUDIT'!C$9:I$585,7,FALSE),0)</f>
        <v>16334.272335562604</v>
      </c>
      <c r="I268" s="1">
        <v>-3</v>
      </c>
      <c r="J268" s="1">
        <f>IFERROR(VLOOKUP(B268,'LEGISLATIVE AUDITOR'!C$9:I$92,7,FALSE),0)</f>
        <v>10232.13047</v>
      </c>
      <c r="K268" s="1">
        <f>IFERROR(VLOOKUP(B268,'2892 - DCA ADMINISTRATION'!C$9:I$23,7,FALSE),0)</f>
        <v>0</v>
      </c>
      <c r="L268" s="1">
        <f>IFERROR(VLOOKUP(B268,'1052 - STATE ARCHIVES'!C$9:I$115,7,FALSE),0)</f>
        <v>1038.4407022732619</v>
      </c>
      <c r="M268" s="1">
        <v>0</v>
      </c>
      <c r="N268" s="1">
        <f>IFERROR(VLOOKUP(B268,'2889 - LAW LIBRARY'!C$9:I$21,7,FALSE),0)</f>
        <v>0</v>
      </c>
      <c r="O268" s="1">
        <v>0</v>
      </c>
      <c r="P268" s="1">
        <f>IFERROR(VLOOKUP(B268,'3150 - DHHS ADMINISTRATION'!C$9:I$69,7,FALSE),0)</f>
        <v>47614.242423753232</v>
      </c>
      <c r="Q268" s="1">
        <f t="shared" si="4"/>
        <v>226093.81934483335</v>
      </c>
    </row>
    <row r="269" spans="1:17">
      <c r="A269" s="1">
        <v>274</v>
      </c>
      <c r="B269" s="1" t="s">
        <v>281</v>
      </c>
      <c r="C269" s="1">
        <f>IFERROR(VLOOKUP(B269,'BUILDING DEPRECIATION'!C$9:I$200,7,FALSE),0)</f>
        <v>0</v>
      </c>
      <c r="D269" s="1">
        <v>0</v>
      </c>
      <c r="E269" s="1">
        <f>IFERROR(VLOOKUP(B269,'1130 - CONTROLLER'!C$9:I$582,7,FALSE),0)</f>
        <v>116599.29610801538</v>
      </c>
      <c r="F269" s="1">
        <f>IFERROR(VLOOKUP(B269,'1080 - TREASURER'!C$9:I$522,7,FALSE),0)</f>
        <v>14824.305239500807</v>
      </c>
      <c r="G269" s="1">
        <f>IFERROR(VLOOKUP(B269,'1340 - ADM BUDGET AND PLANNING '!C$9:I$592,7,FALSE),0)</f>
        <v>18510.56131530843</v>
      </c>
      <c r="H269" s="1">
        <f>IFERROR(VLOOKUP(B269,'1342 - ADM INTERNAL AUDIT'!C$9:I$585,7,FALSE),0)</f>
        <v>8703.6451729089422</v>
      </c>
      <c r="I269" s="1">
        <v>0</v>
      </c>
      <c r="J269" s="1">
        <f>IFERROR(VLOOKUP(B269,'LEGISLATIVE AUDITOR'!C$9:I$92,7,FALSE),0)</f>
        <v>0</v>
      </c>
      <c r="K269" s="1">
        <f>IFERROR(VLOOKUP(B269,'2892 - DCA ADMINISTRATION'!C$9:I$23,7,FALSE),0)</f>
        <v>0</v>
      </c>
      <c r="L269" s="1">
        <f>IFERROR(VLOOKUP(B269,'1052 - STATE ARCHIVES'!C$9:I$115,7,FALSE),0)</f>
        <v>0</v>
      </c>
      <c r="M269" s="1">
        <v>0</v>
      </c>
      <c r="N269" s="1">
        <f>IFERROR(VLOOKUP(B269,'2889 - LAW LIBRARY'!C$9:I$21,7,FALSE),0)</f>
        <v>0</v>
      </c>
      <c r="O269" s="1">
        <v>0</v>
      </c>
      <c r="P269" s="1">
        <f>IFERROR(VLOOKUP(B269,'3150 - DHHS ADMINISTRATION'!C$9:I$69,7,FALSE),0)</f>
        <v>25297.492604623065</v>
      </c>
      <c r="Q269" s="1">
        <f t="shared" si="4"/>
        <v>183935.3004403566</v>
      </c>
    </row>
    <row r="270" spans="1:17">
      <c r="A270" s="1">
        <v>275</v>
      </c>
      <c r="B270" s="1" t="s">
        <v>282</v>
      </c>
      <c r="C270" s="1">
        <f>IFERROR(VLOOKUP(B270,'BUILDING DEPRECIATION'!C$9:I$200,7,FALSE),0)</f>
        <v>0</v>
      </c>
      <c r="D270" s="1">
        <v>0</v>
      </c>
      <c r="E270" s="1">
        <f>IFERROR(VLOOKUP(B270,'1130 - CONTROLLER'!C$9:I$582,7,FALSE),0)</f>
        <v>32392.657335512889</v>
      </c>
      <c r="F270" s="1">
        <f>IFERROR(VLOOKUP(B270,'1080 - TREASURER'!C$9:I$522,7,FALSE),0)</f>
        <v>4442.6195549171944</v>
      </c>
      <c r="G270" s="1">
        <f>IFERROR(VLOOKUP(B270,'1340 - ADM BUDGET AND PLANNING '!C$9:I$592,7,FALSE),0)</f>
        <v>3555.5363947675369</v>
      </c>
      <c r="H270" s="1">
        <f>IFERROR(VLOOKUP(B270,'1342 - ADM INTERNAL AUDIT'!C$9:I$585,7,FALSE),0)</f>
        <v>2367.1300642431443</v>
      </c>
      <c r="I270" s="1">
        <v>0</v>
      </c>
      <c r="J270" s="1">
        <f>IFERROR(VLOOKUP(B270,'LEGISLATIVE AUDITOR'!C$9:I$92,7,FALSE),0)</f>
        <v>0</v>
      </c>
      <c r="K270" s="1">
        <f>IFERROR(VLOOKUP(B270,'2892 - DCA ADMINISTRATION'!C$9:I$23,7,FALSE),0)</f>
        <v>0</v>
      </c>
      <c r="L270" s="1">
        <f>IFERROR(VLOOKUP(B270,'1052 - STATE ARCHIVES'!C$9:I$115,7,FALSE),0)</f>
        <v>0</v>
      </c>
      <c r="M270" s="1">
        <v>0</v>
      </c>
      <c r="N270" s="1">
        <f>IFERROR(VLOOKUP(B270,'2889 - LAW LIBRARY'!C$9:I$21,7,FALSE),0)</f>
        <v>0</v>
      </c>
      <c r="O270" s="1">
        <v>0</v>
      </c>
      <c r="P270" s="1">
        <f>IFERROR(VLOOKUP(B270,'3150 - DHHS ADMINISTRATION'!C$9:I$69,7,FALSE),0)</f>
        <v>0</v>
      </c>
      <c r="Q270" s="1">
        <f t="shared" si="4"/>
        <v>42757.943349440764</v>
      </c>
    </row>
    <row r="271" spans="1:17">
      <c r="A271" s="1">
        <v>276</v>
      </c>
      <c r="B271" s="1" t="s">
        <v>283</v>
      </c>
      <c r="C271" s="1">
        <f>IFERROR(VLOOKUP(B271,'BUILDING DEPRECIATION'!C$9:I$200,7,FALSE),0)</f>
        <v>0</v>
      </c>
      <c r="D271" s="1">
        <v>0</v>
      </c>
      <c r="E271" s="1">
        <f>IFERROR(VLOOKUP(B271,'1130 - CONTROLLER'!C$9:I$582,7,FALSE),0)</f>
        <v>176.21961564456882</v>
      </c>
      <c r="F271" s="1">
        <f>IFERROR(VLOOKUP(B271,'1080 - TREASURER'!C$9:I$522,7,FALSE),0)</f>
        <v>32.642705898149259</v>
      </c>
      <c r="G271" s="1">
        <f>IFERROR(VLOOKUP(B271,'1340 - ADM BUDGET AND PLANNING '!C$9:I$592,7,FALSE),0)</f>
        <v>162.17405152060482</v>
      </c>
      <c r="H271" s="1">
        <f>IFERROR(VLOOKUP(B271,'1342 - ADM INTERNAL AUDIT'!C$9:I$585,7,FALSE),0)</f>
        <v>12.896917367429202</v>
      </c>
      <c r="I271" s="1">
        <v>0</v>
      </c>
      <c r="J271" s="1">
        <f>IFERROR(VLOOKUP(B271,'LEGISLATIVE AUDITOR'!C$9:I$92,7,FALSE),0)</f>
        <v>0</v>
      </c>
      <c r="K271" s="1">
        <f>IFERROR(VLOOKUP(B271,'2892 - DCA ADMINISTRATION'!C$9:I$23,7,FALSE),0)</f>
        <v>0</v>
      </c>
      <c r="L271" s="1">
        <f>IFERROR(VLOOKUP(B271,'1052 - STATE ARCHIVES'!C$9:I$115,7,FALSE),0)</f>
        <v>0</v>
      </c>
      <c r="M271" s="1">
        <v>0</v>
      </c>
      <c r="N271" s="1">
        <f>IFERROR(VLOOKUP(B271,'2889 - LAW LIBRARY'!C$9:I$21,7,FALSE),0)</f>
        <v>0</v>
      </c>
      <c r="O271" s="1">
        <v>0</v>
      </c>
      <c r="P271" s="1">
        <f>IFERROR(VLOOKUP(B271,'3150 - DHHS ADMINISTRATION'!C$9:I$69,7,FALSE),0)</f>
        <v>0</v>
      </c>
      <c r="Q271" s="1">
        <f t="shared" si="4"/>
        <v>383.93329043075209</v>
      </c>
    </row>
    <row r="272" spans="1:17">
      <c r="A272" s="1">
        <v>277</v>
      </c>
      <c r="B272" s="1" t="s">
        <v>284</v>
      </c>
      <c r="C272" s="1">
        <f>IFERROR(VLOOKUP(B272,'BUILDING DEPRECIATION'!C$9:I$200,7,FALSE),0)</f>
        <v>8431.8451612903209</v>
      </c>
      <c r="D272" s="1">
        <v>0</v>
      </c>
      <c r="E272" s="1">
        <f>IFERROR(VLOOKUP(B272,'1130 - CONTROLLER'!C$9:I$582,7,FALSE),0)</f>
        <v>40461.864003293063</v>
      </c>
      <c r="F272" s="1">
        <f>IFERROR(VLOOKUP(B272,'1080 - TREASURER'!C$9:I$522,7,FALSE),0)</f>
        <v>4377.1750682292095</v>
      </c>
      <c r="G272" s="1">
        <f>IFERROR(VLOOKUP(B272,'1340 - ADM BUDGET AND PLANNING '!C$9:I$592,7,FALSE),0)</f>
        <v>19212.910937612414</v>
      </c>
      <c r="H272" s="1">
        <f>IFERROR(VLOOKUP(B272,'1342 - ADM INTERNAL AUDIT'!C$9:I$585,7,FALSE),0)</f>
        <v>3019.8307595990368</v>
      </c>
      <c r="I272" s="1">
        <v>0</v>
      </c>
      <c r="J272" s="1">
        <f>IFERROR(VLOOKUP(B272,'LEGISLATIVE AUDITOR'!C$9:I$92,7,FALSE),0)</f>
        <v>0</v>
      </c>
      <c r="K272" s="1">
        <f>IFERROR(VLOOKUP(B272,'2892 - DCA ADMINISTRATION'!C$9:I$23,7,FALSE),0)</f>
        <v>0</v>
      </c>
      <c r="L272" s="1">
        <f>IFERROR(VLOOKUP(B272,'1052 - STATE ARCHIVES'!C$9:I$115,7,FALSE),0)</f>
        <v>0</v>
      </c>
      <c r="M272" s="1">
        <v>0</v>
      </c>
      <c r="N272" s="1">
        <f>IFERROR(VLOOKUP(B272,'2889 - LAW LIBRARY'!C$9:I$21,7,FALSE),0)</f>
        <v>0</v>
      </c>
      <c r="O272" s="1">
        <v>0</v>
      </c>
      <c r="P272" s="1">
        <f>IFERROR(VLOOKUP(B272,'3150 - DHHS ADMINISTRATION'!C$9:I$69,7,FALSE),0)</f>
        <v>302602.01864994311</v>
      </c>
      <c r="Q272" s="1">
        <f t="shared" si="4"/>
        <v>378105.64457996713</v>
      </c>
    </row>
    <row r="273" spans="1:17">
      <c r="A273" s="1">
        <v>278</v>
      </c>
      <c r="B273" s="1" t="s">
        <v>285</v>
      </c>
      <c r="C273" s="1">
        <f>IFERROR(VLOOKUP(B273,'BUILDING DEPRECIATION'!C$9:I$200,7,FALSE),0)</f>
        <v>0</v>
      </c>
      <c r="D273" s="1">
        <v>0</v>
      </c>
      <c r="E273" s="1">
        <f>IFERROR(VLOOKUP(B273,'1130 - CONTROLLER'!C$9:I$582,7,FALSE),0)</f>
        <v>2265.6873819875887</v>
      </c>
      <c r="F273" s="1">
        <f>IFERROR(VLOOKUP(B273,'1080 - TREASURER'!C$9:I$522,7,FALSE),0)</f>
        <v>171.58553796342227</v>
      </c>
      <c r="G273" s="1">
        <f>IFERROR(VLOOKUP(B273,'1340 - ADM BUDGET AND PLANNING '!C$9:I$592,7,FALSE),0)</f>
        <v>3640.6651721827857</v>
      </c>
      <c r="H273" s="1">
        <f>IFERROR(VLOOKUP(B273,'1342 - ADM INTERNAL AUDIT'!C$9:I$585,7,FALSE),0)</f>
        <v>155.04163032450811</v>
      </c>
      <c r="I273" s="1">
        <v>0</v>
      </c>
      <c r="J273" s="1">
        <f>IFERROR(VLOOKUP(B273,'LEGISLATIVE AUDITOR'!C$9:I$92,7,FALSE),0)</f>
        <v>0</v>
      </c>
      <c r="K273" s="1">
        <f>IFERROR(VLOOKUP(B273,'2892 - DCA ADMINISTRATION'!C$9:I$23,7,FALSE),0)</f>
        <v>0</v>
      </c>
      <c r="L273" s="1">
        <f>IFERROR(VLOOKUP(B273,'1052 - STATE ARCHIVES'!C$9:I$115,7,FALSE),0)</f>
        <v>0</v>
      </c>
      <c r="M273" s="1">
        <v>0</v>
      </c>
      <c r="N273" s="1">
        <f>IFERROR(VLOOKUP(B273,'2889 - LAW LIBRARY'!C$9:I$21,7,FALSE),0)</f>
        <v>0</v>
      </c>
      <c r="O273" s="1">
        <v>0</v>
      </c>
      <c r="P273" s="1">
        <f>IFERROR(VLOOKUP(B273,'3150 - DHHS ADMINISTRATION'!C$9:I$69,7,FALSE),0)</f>
        <v>1289.1542820496527</v>
      </c>
      <c r="Q273" s="1">
        <f t="shared" si="4"/>
        <v>7522.1340045079569</v>
      </c>
    </row>
    <row r="274" spans="1:17">
      <c r="A274" s="1">
        <v>279</v>
      </c>
      <c r="B274" s="1" t="s">
        <v>286</v>
      </c>
      <c r="C274" s="1">
        <f>IFERROR(VLOOKUP(B274,'BUILDING DEPRECIATION'!C$9:I$200,7,FALSE),0)</f>
        <v>341.43096774193543</v>
      </c>
      <c r="D274" s="1">
        <v>0</v>
      </c>
      <c r="E274" s="1">
        <f>IFERROR(VLOOKUP(B274,'1130 - CONTROLLER'!C$9:I$582,7,FALSE),0)</f>
        <v>24466.825433478098</v>
      </c>
      <c r="F274" s="1">
        <f>IFERROR(VLOOKUP(B274,'1080 - TREASURER'!C$9:I$522,7,FALSE),0)</f>
        <v>2455.1324397097601</v>
      </c>
      <c r="G274" s="1">
        <f>IFERROR(VLOOKUP(B274,'1340 - ADM BUDGET AND PLANNING '!C$9:I$592,7,FALSE),0)</f>
        <v>13519.268190491915</v>
      </c>
      <c r="H274" s="1">
        <f>IFERROR(VLOOKUP(B274,'1342 - ADM INTERNAL AUDIT'!C$9:I$585,7,FALSE),0)</f>
        <v>1756.1668521024835</v>
      </c>
      <c r="I274" s="1">
        <v>0</v>
      </c>
      <c r="J274" s="1">
        <f>IFERROR(VLOOKUP(B274,'LEGISLATIVE AUDITOR'!C$9:I$92,7,FALSE),0)</f>
        <v>0</v>
      </c>
      <c r="K274" s="1">
        <f>IFERROR(VLOOKUP(B274,'2892 - DCA ADMINISTRATION'!C$9:I$23,7,FALSE),0)</f>
        <v>0</v>
      </c>
      <c r="L274" s="1">
        <f>IFERROR(VLOOKUP(B274,'1052 - STATE ARCHIVES'!C$9:I$115,7,FALSE),0)</f>
        <v>0</v>
      </c>
      <c r="M274" s="1">
        <v>0</v>
      </c>
      <c r="N274" s="1">
        <f>IFERROR(VLOOKUP(B274,'2889 - LAW LIBRARY'!C$9:I$21,7,FALSE),0)</f>
        <v>0</v>
      </c>
      <c r="O274" s="1">
        <v>0</v>
      </c>
      <c r="P274" s="1">
        <f>IFERROR(VLOOKUP(B274,'3150 - DHHS ADMINISTRATION'!C$9:I$69,7,FALSE),0)</f>
        <v>18788.794809546329</v>
      </c>
      <c r="Q274" s="1">
        <f t="shared" si="4"/>
        <v>61327.618693070523</v>
      </c>
    </row>
    <row r="275" spans="1:17">
      <c r="A275" s="1">
        <v>280</v>
      </c>
      <c r="B275" s="1" t="s">
        <v>287</v>
      </c>
      <c r="C275" s="1">
        <f>IFERROR(VLOOKUP(B275,'BUILDING DEPRECIATION'!C$9:I$200,7,FALSE),0)</f>
        <v>0</v>
      </c>
      <c r="D275" s="1">
        <v>0</v>
      </c>
      <c r="E275" s="1">
        <f>IFERROR(VLOOKUP(B275,'1130 - CONTROLLER'!C$9:I$582,7,FALSE),0)</f>
        <v>1272.558012769246</v>
      </c>
      <c r="F275" s="1">
        <f>IFERROR(VLOOKUP(B275,'1080 - TREASURER'!C$9:I$522,7,FALSE),0)</f>
        <v>-13.136915074720356</v>
      </c>
      <c r="G275" s="1">
        <f>IFERROR(VLOOKUP(B275,'1340 - ADM BUDGET AND PLANNING '!C$9:I$592,7,FALSE),0)</f>
        <v>1236.860095401775</v>
      </c>
      <c r="H275" s="1">
        <f>IFERROR(VLOOKUP(B275,'1342 - ADM INTERNAL AUDIT'!C$9:I$585,7,FALSE),0)</f>
        <v>90.913303939210167</v>
      </c>
      <c r="I275" s="1">
        <v>0</v>
      </c>
      <c r="J275" s="1">
        <f>IFERROR(VLOOKUP(B275,'LEGISLATIVE AUDITOR'!C$9:I$92,7,FALSE),0)</f>
        <v>0</v>
      </c>
      <c r="K275" s="1">
        <f>IFERROR(VLOOKUP(B275,'2892 - DCA ADMINISTRATION'!C$9:I$23,7,FALSE),0)</f>
        <v>0</v>
      </c>
      <c r="L275" s="1">
        <f>IFERROR(VLOOKUP(B275,'1052 - STATE ARCHIVES'!C$9:I$115,7,FALSE),0)</f>
        <v>0</v>
      </c>
      <c r="M275" s="1">
        <v>0</v>
      </c>
      <c r="N275" s="1">
        <f>IFERROR(VLOOKUP(B275,'2889 - LAW LIBRARY'!C$9:I$21,7,FALSE),0)</f>
        <v>0</v>
      </c>
      <c r="O275" s="1">
        <v>0</v>
      </c>
      <c r="P275" s="1">
        <f>IFERROR(VLOOKUP(B275,'3150 - DHHS ADMINISTRATION'!C$9:I$69,7,FALSE),0)</f>
        <v>0</v>
      </c>
      <c r="Q275" s="1">
        <f t="shared" si="4"/>
        <v>2587.1944970355107</v>
      </c>
    </row>
    <row r="276" spans="1:17">
      <c r="A276" s="1">
        <v>281</v>
      </c>
      <c r="B276" s="1" t="s">
        <v>288</v>
      </c>
      <c r="C276" s="1">
        <f>IFERROR(VLOOKUP(B276,'BUILDING DEPRECIATION'!C$9:I$200,7,FALSE),0)</f>
        <v>0</v>
      </c>
      <c r="D276" s="1">
        <v>0</v>
      </c>
      <c r="E276" s="1">
        <f>IFERROR(VLOOKUP(B276,'1130 - CONTROLLER'!C$9:I$582,7,FALSE),0)</f>
        <v>56230.443068009168</v>
      </c>
      <c r="F276" s="1">
        <f>IFERROR(VLOOKUP(B276,'1080 - TREASURER'!C$9:I$522,7,FALSE),0)</f>
        <v>258.78392564784718</v>
      </c>
      <c r="G276" s="1">
        <f>IFERROR(VLOOKUP(B276,'1340 - ADM BUDGET AND PLANNING '!C$9:I$592,7,FALSE),0)</f>
        <v>21786.744222411395</v>
      </c>
      <c r="H276" s="1">
        <f>IFERROR(VLOOKUP(B276,'1342 - ADM INTERNAL AUDIT'!C$9:I$585,7,FALSE),0)</f>
        <v>4235.6565269058328</v>
      </c>
      <c r="I276" s="1">
        <v>0</v>
      </c>
      <c r="J276" s="1">
        <f>IFERROR(VLOOKUP(B276,'LEGISLATIVE AUDITOR'!C$9:I$92,7,FALSE),0)</f>
        <v>0</v>
      </c>
      <c r="K276" s="1">
        <f>IFERROR(VLOOKUP(B276,'2892 - DCA ADMINISTRATION'!C$9:I$23,7,FALSE),0)</f>
        <v>0</v>
      </c>
      <c r="L276" s="1">
        <f>IFERROR(VLOOKUP(B276,'1052 - STATE ARCHIVES'!C$9:I$115,7,FALSE),0)</f>
        <v>0</v>
      </c>
      <c r="M276" s="1">
        <v>0</v>
      </c>
      <c r="N276" s="1">
        <f>IFERROR(VLOOKUP(B276,'2889 - LAW LIBRARY'!C$9:I$21,7,FALSE),0)</f>
        <v>0</v>
      </c>
      <c r="O276" s="1">
        <v>0</v>
      </c>
      <c r="P276" s="1">
        <f>IFERROR(VLOOKUP(B276,'3150 - DHHS ADMINISTRATION'!C$9:I$69,7,FALSE),0)</f>
        <v>0</v>
      </c>
      <c r="Q276" s="1">
        <f t="shared" si="4"/>
        <v>82511.627742974248</v>
      </c>
    </row>
    <row r="277" spans="1:17">
      <c r="A277" s="1">
        <v>282</v>
      </c>
      <c r="B277" s="1" t="s">
        <v>289</v>
      </c>
      <c r="C277" s="1">
        <f>IFERROR(VLOOKUP(B277,'BUILDING DEPRECIATION'!C$9:I$200,7,FALSE),0)</f>
        <v>0</v>
      </c>
      <c r="D277" s="1">
        <v>0</v>
      </c>
      <c r="E277" s="1">
        <f>IFERROR(VLOOKUP(B277,'1130 - CONTROLLER'!C$9:I$582,7,FALSE),0)</f>
        <v>218.79844712976535</v>
      </c>
      <c r="F277" s="1">
        <f>IFERROR(VLOOKUP(B277,'1080 - TREASURER'!C$9:I$522,7,FALSE),0)</f>
        <v>6.2374916446471129</v>
      </c>
      <c r="G277" s="1">
        <f>IFERROR(VLOOKUP(B277,'1340 - ADM BUDGET AND PLANNING '!C$9:I$592,7,FALSE),0)</f>
        <v>841.83949009151263</v>
      </c>
      <c r="H277" s="1">
        <f>IFERROR(VLOOKUP(B277,'1342 - ADM INTERNAL AUDIT'!C$9:I$585,7,FALSE),0)</f>
        <v>15.00701632878225</v>
      </c>
      <c r="I277" s="1">
        <v>0</v>
      </c>
      <c r="J277" s="1">
        <f>IFERROR(VLOOKUP(B277,'LEGISLATIVE AUDITOR'!C$9:I$92,7,FALSE),0)</f>
        <v>0</v>
      </c>
      <c r="K277" s="1">
        <f>IFERROR(VLOOKUP(B277,'2892 - DCA ADMINISTRATION'!C$9:I$23,7,FALSE),0)</f>
        <v>0</v>
      </c>
      <c r="L277" s="1">
        <f>IFERROR(VLOOKUP(B277,'1052 - STATE ARCHIVES'!C$9:I$115,7,FALSE),0)</f>
        <v>0</v>
      </c>
      <c r="M277" s="1">
        <v>0</v>
      </c>
      <c r="N277" s="1">
        <f>IFERROR(VLOOKUP(B277,'2889 - LAW LIBRARY'!C$9:I$21,7,FALSE),0)</f>
        <v>0</v>
      </c>
      <c r="O277" s="1">
        <v>0</v>
      </c>
      <c r="P277" s="1">
        <f>IFERROR(VLOOKUP(B277,'3150 - DHHS ADMINISTRATION'!C$9:I$69,7,FALSE),0)</f>
        <v>0</v>
      </c>
      <c r="Q277" s="1">
        <f t="shared" si="4"/>
        <v>1081.8824451947075</v>
      </c>
    </row>
    <row r="278" spans="1:17">
      <c r="A278" s="1">
        <v>283</v>
      </c>
      <c r="B278" s="1" t="s">
        <v>290</v>
      </c>
      <c r="C278" s="1">
        <f>IFERROR(VLOOKUP(B278,'BUILDING DEPRECIATION'!C$9:I$200,7,FALSE),0)</f>
        <v>0</v>
      </c>
      <c r="D278" s="1">
        <v>0</v>
      </c>
      <c r="E278" s="1">
        <f>IFERROR(VLOOKUP(B278,'1130 - CONTROLLER'!C$9:I$582,7,FALSE),0)</f>
        <v>-161.25194725166511</v>
      </c>
      <c r="F278" s="1">
        <f>IFERROR(VLOOKUP(B278,'1080 - TREASURER'!C$9:I$522,7,FALSE),0)</f>
        <v>0</v>
      </c>
      <c r="G278" s="1">
        <f>IFERROR(VLOOKUP(B278,'1340 - ADM BUDGET AND PLANNING '!C$9:I$592,7,FALSE),0)</f>
        <v>-14.303733010830857</v>
      </c>
      <c r="H278" s="1">
        <f>IFERROR(VLOOKUP(B278,'1342 - ADM INTERNAL AUDIT'!C$9:I$585,7,FALSE),0)</f>
        <v>-14.169332864024522</v>
      </c>
      <c r="I278" s="1">
        <v>0</v>
      </c>
      <c r="J278" s="1">
        <f>IFERROR(VLOOKUP(B278,'LEGISLATIVE AUDITOR'!C$9:I$92,7,FALSE),0)</f>
        <v>0</v>
      </c>
      <c r="K278" s="1">
        <f>IFERROR(VLOOKUP(B278,'2892 - DCA ADMINISTRATION'!C$9:I$23,7,FALSE),0)</f>
        <v>0</v>
      </c>
      <c r="L278" s="1">
        <f>IFERROR(VLOOKUP(B278,'1052 - STATE ARCHIVES'!C$9:I$115,7,FALSE),0)</f>
        <v>0</v>
      </c>
      <c r="M278" s="1">
        <v>0</v>
      </c>
      <c r="N278" s="1">
        <f>IFERROR(VLOOKUP(B278,'2889 - LAW LIBRARY'!C$9:I$21,7,FALSE),0)</f>
        <v>0</v>
      </c>
      <c r="O278" s="1">
        <v>0</v>
      </c>
      <c r="P278" s="1">
        <f>IFERROR(VLOOKUP(B278,'3150 - DHHS ADMINISTRATION'!C$9:I$69,7,FALSE),0)</f>
        <v>0</v>
      </c>
      <c r="Q278" s="1">
        <f t="shared" si="4"/>
        <v>-189.72501312652048</v>
      </c>
    </row>
    <row r="279" spans="1:17">
      <c r="A279" s="1">
        <v>284</v>
      </c>
      <c r="B279" s="1" t="s">
        <v>291</v>
      </c>
      <c r="C279" s="1">
        <f>IFERROR(VLOOKUP(B279,'BUILDING DEPRECIATION'!C$9:I$200,7,FALSE),0)</f>
        <v>0</v>
      </c>
      <c r="D279" s="1">
        <v>0</v>
      </c>
      <c r="E279" s="1">
        <f>IFERROR(VLOOKUP(B279,'1130 - CONTROLLER'!C$9:I$582,7,FALSE),0)</f>
        <v>929.78781316677794</v>
      </c>
      <c r="F279" s="1">
        <f>IFERROR(VLOOKUP(B279,'1080 - TREASURER'!C$9:I$522,7,FALSE),0)</f>
        <v>43.49556177662275</v>
      </c>
      <c r="G279" s="1">
        <f>IFERROR(VLOOKUP(B279,'1340 - ADM BUDGET AND PLANNING '!C$9:I$592,7,FALSE),0)</f>
        <v>812.88064716227154</v>
      </c>
      <c r="H279" s="1">
        <f>IFERROR(VLOOKUP(B279,'1342 - ADM INTERNAL AUDIT'!C$9:I$585,7,FALSE),0)</f>
        <v>68.087955874577503</v>
      </c>
      <c r="I279" s="1">
        <v>0</v>
      </c>
      <c r="J279" s="1">
        <f>IFERROR(VLOOKUP(B279,'LEGISLATIVE AUDITOR'!C$9:I$92,7,FALSE),0)</f>
        <v>0</v>
      </c>
      <c r="K279" s="1">
        <f>IFERROR(VLOOKUP(B279,'2892 - DCA ADMINISTRATION'!C$9:I$23,7,FALSE),0)</f>
        <v>0</v>
      </c>
      <c r="L279" s="1">
        <f>IFERROR(VLOOKUP(B279,'1052 - STATE ARCHIVES'!C$9:I$115,7,FALSE),0)</f>
        <v>0</v>
      </c>
      <c r="M279" s="1">
        <v>0</v>
      </c>
      <c r="N279" s="1">
        <f>IFERROR(VLOOKUP(B279,'2889 - LAW LIBRARY'!C$9:I$21,7,FALSE),0)</f>
        <v>0</v>
      </c>
      <c r="O279" s="1">
        <v>0</v>
      </c>
      <c r="P279" s="1">
        <f>IFERROR(VLOOKUP(B279,'3150 - DHHS ADMINISTRATION'!C$9:I$69,7,FALSE),0)</f>
        <v>0</v>
      </c>
      <c r="Q279" s="1">
        <f t="shared" si="4"/>
        <v>1854.2519779802499</v>
      </c>
    </row>
    <row r="280" spans="1:17">
      <c r="A280" s="1">
        <v>285</v>
      </c>
      <c r="B280" s="1" t="s">
        <v>292</v>
      </c>
      <c r="C280" s="1">
        <f>IFERROR(VLOOKUP(B280,'BUILDING DEPRECIATION'!C$9:I$200,7,FALSE),0)</f>
        <v>0</v>
      </c>
      <c r="D280" s="1">
        <v>0</v>
      </c>
      <c r="E280" s="1">
        <f>IFERROR(VLOOKUP(B280,'1130 - CONTROLLER'!C$9:I$582,7,FALSE),0)</f>
        <v>948.54626511556637</v>
      </c>
      <c r="F280" s="1">
        <f>IFERROR(VLOOKUP(B280,'1080 - TREASURER'!C$9:I$522,7,FALSE),0)</f>
        <v>29.482589339236565</v>
      </c>
      <c r="G280" s="1">
        <f>IFERROR(VLOOKUP(B280,'1340 - ADM BUDGET AND PLANNING '!C$9:I$592,7,FALSE),0)</f>
        <v>1315.0812032351696</v>
      </c>
      <c r="H280" s="1">
        <f>IFERROR(VLOOKUP(B280,'1342 - ADM INTERNAL AUDIT'!C$9:I$585,7,FALSE),0)</f>
        <v>69.211247897584258</v>
      </c>
      <c r="I280" s="1">
        <v>0</v>
      </c>
      <c r="J280" s="1">
        <f>IFERROR(VLOOKUP(B280,'LEGISLATIVE AUDITOR'!C$9:I$92,7,FALSE),0)</f>
        <v>0</v>
      </c>
      <c r="K280" s="1">
        <f>IFERROR(VLOOKUP(B280,'2892 - DCA ADMINISTRATION'!C$9:I$23,7,FALSE),0)</f>
        <v>0</v>
      </c>
      <c r="L280" s="1">
        <f>IFERROR(VLOOKUP(B280,'1052 - STATE ARCHIVES'!C$9:I$115,7,FALSE),0)</f>
        <v>0</v>
      </c>
      <c r="M280" s="1">
        <v>0</v>
      </c>
      <c r="N280" s="1">
        <f>IFERROR(VLOOKUP(B280,'2889 - LAW LIBRARY'!C$9:I$21,7,FALSE),0)</f>
        <v>0</v>
      </c>
      <c r="O280" s="1">
        <v>0</v>
      </c>
      <c r="P280" s="1">
        <f>IFERROR(VLOOKUP(B280,'3150 - DHHS ADMINISTRATION'!C$9:I$69,7,FALSE),0)</f>
        <v>0</v>
      </c>
      <c r="Q280" s="1">
        <f t="shared" si="4"/>
        <v>2362.3213055875567</v>
      </c>
    </row>
    <row r="281" spans="1:17">
      <c r="A281" s="1">
        <v>286</v>
      </c>
      <c r="B281" s="1" t="s">
        <v>293</v>
      </c>
      <c r="C281" s="1">
        <f>IFERROR(VLOOKUP(B281,'BUILDING DEPRECIATION'!C$9:I$200,7,FALSE),0)</f>
        <v>0</v>
      </c>
      <c r="D281" s="1">
        <v>0</v>
      </c>
      <c r="E281" s="1">
        <f>IFERROR(VLOOKUP(B281,'1130 - CONTROLLER'!C$9:I$582,7,FALSE),0)</f>
        <v>-5.8637071727878229</v>
      </c>
      <c r="F281" s="1">
        <f>IFERROR(VLOOKUP(B281,'1080 - TREASURER'!C$9:I$522,7,FALSE),0)</f>
        <v>0</v>
      </c>
      <c r="G281" s="1">
        <f>IFERROR(VLOOKUP(B281,'1340 - ADM BUDGET AND PLANNING '!C$9:I$592,7,FALSE),0)</f>
        <v>-0.52013574584839484</v>
      </c>
      <c r="H281" s="1">
        <f>IFERROR(VLOOKUP(B281,'1342 - ADM INTERNAL AUDIT'!C$9:I$585,7,FALSE),0)</f>
        <v>-0.51524846778270994</v>
      </c>
      <c r="I281" s="1">
        <v>0</v>
      </c>
      <c r="J281" s="1">
        <f>IFERROR(VLOOKUP(B281,'LEGISLATIVE AUDITOR'!C$9:I$92,7,FALSE),0)</f>
        <v>0</v>
      </c>
      <c r="K281" s="1">
        <f>IFERROR(VLOOKUP(B281,'2892 - DCA ADMINISTRATION'!C$9:I$23,7,FALSE),0)</f>
        <v>0</v>
      </c>
      <c r="L281" s="1">
        <f>IFERROR(VLOOKUP(B281,'1052 - STATE ARCHIVES'!C$9:I$115,7,FALSE),0)</f>
        <v>0</v>
      </c>
      <c r="M281" s="1">
        <v>0</v>
      </c>
      <c r="N281" s="1">
        <f>IFERROR(VLOOKUP(B281,'2889 - LAW LIBRARY'!C$9:I$21,7,FALSE),0)</f>
        <v>0</v>
      </c>
      <c r="O281" s="1">
        <v>0</v>
      </c>
      <c r="P281" s="1">
        <f>IFERROR(VLOOKUP(B281,'3150 - DHHS ADMINISTRATION'!C$9:I$69,7,FALSE),0)</f>
        <v>0</v>
      </c>
      <c r="Q281" s="1">
        <f t="shared" si="4"/>
        <v>-6.8990913864189274</v>
      </c>
    </row>
    <row r="282" spans="1:17">
      <c r="A282" s="1">
        <v>287</v>
      </c>
      <c r="B282" s="1" t="s">
        <v>294</v>
      </c>
      <c r="C282" s="1">
        <f>IFERROR(VLOOKUP(B282,'BUILDING DEPRECIATION'!C$9:I$200,7,FALSE),0)</f>
        <v>0</v>
      </c>
      <c r="D282" s="1">
        <v>0</v>
      </c>
      <c r="E282" s="1">
        <f>IFERROR(VLOOKUP(B282,'1130 - CONTROLLER'!C$9:I$582,7,FALSE),0)</f>
        <v>9643.9582497645661</v>
      </c>
      <c r="F282" s="1">
        <f>IFERROR(VLOOKUP(B282,'1080 - TREASURER'!C$9:I$522,7,FALSE),0)</f>
        <v>946.03356262908835</v>
      </c>
      <c r="G282" s="1">
        <f>IFERROR(VLOOKUP(B282,'1340 - ADM BUDGET AND PLANNING '!C$9:I$592,7,FALSE),0)</f>
        <v>14889.302888958313</v>
      </c>
      <c r="H282" s="1">
        <f>IFERROR(VLOOKUP(B282,'1342 - ADM INTERNAL AUDIT'!C$9:I$585,7,FALSE),0)</f>
        <v>705.45832879816294</v>
      </c>
      <c r="I282" s="1">
        <v>0</v>
      </c>
      <c r="J282" s="1">
        <f>IFERROR(VLOOKUP(B282,'LEGISLATIVE AUDITOR'!C$9:I$92,7,FALSE),0)</f>
        <v>0</v>
      </c>
      <c r="K282" s="1">
        <f>IFERROR(VLOOKUP(B282,'2892 - DCA ADMINISTRATION'!C$9:I$23,7,FALSE),0)</f>
        <v>0</v>
      </c>
      <c r="L282" s="1">
        <f>IFERROR(VLOOKUP(B282,'1052 - STATE ARCHIVES'!C$9:I$115,7,FALSE),0)</f>
        <v>0</v>
      </c>
      <c r="M282" s="1">
        <v>0</v>
      </c>
      <c r="N282" s="1">
        <f>IFERROR(VLOOKUP(B282,'2889 - LAW LIBRARY'!C$9:I$21,7,FALSE),0)</f>
        <v>0</v>
      </c>
      <c r="O282" s="1">
        <v>0</v>
      </c>
      <c r="P282" s="1">
        <f>IFERROR(VLOOKUP(B282,'3150 - DHHS ADMINISTRATION'!C$9:I$69,7,FALSE),0)</f>
        <v>0</v>
      </c>
      <c r="Q282" s="1">
        <f t="shared" si="4"/>
        <v>26184.753030150128</v>
      </c>
    </row>
    <row r="283" spans="1:17">
      <c r="A283" s="1">
        <v>288</v>
      </c>
      <c r="B283" s="1" t="s">
        <v>295</v>
      </c>
      <c r="C283" s="1">
        <f>IFERROR(VLOOKUP(B283,'BUILDING DEPRECIATION'!C$9:I$200,7,FALSE),0)</f>
        <v>0</v>
      </c>
      <c r="D283" s="1">
        <v>0</v>
      </c>
      <c r="E283" s="1">
        <f>IFERROR(VLOOKUP(B283,'1130 - CONTROLLER'!C$9:I$582,7,FALSE),0)</f>
        <v>25255.691143628963</v>
      </c>
      <c r="F283" s="1">
        <f>IFERROR(VLOOKUP(B283,'1080 - TREASURER'!C$9:I$522,7,FALSE),0)</f>
        <v>2367.6235050259534</v>
      </c>
      <c r="G283" s="1">
        <f>IFERROR(VLOOKUP(B283,'1340 - ADM BUDGET AND PLANNING '!C$9:I$592,7,FALSE),0)</f>
        <v>6908.3417017173633</v>
      </c>
      <c r="H283" s="1">
        <f>IFERROR(VLOOKUP(B283,'1342 - ADM INTERNAL AUDIT'!C$9:I$585,7,FALSE),0)</f>
        <v>1761.9755007505712</v>
      </c>
      <c r="I283" s="1">
        <v>0</v>
      </c>
      <c r="J283" s="1">
        <f>IFERROR(VLOOKUP(B283,'LEGISLATIVE AUDITOR'!C$9:I$92,7,FALSE),0)</f>
        <v>0</v>
      </c>
      <c r="K283" s="1">
        <f>IFERROR(VLOOKUP(B283,'2892 - DCA ADMINISTRATION'!C$9:I$23,7,FALSE),0)</f>
        <v>0</v>
      </c>
      <c r="L283" s="1">
        <f>IFERROR(VLOOKUP(B283,'1052 - STATE ARCHIVES'!C$9:I$115,7,FALSE),0)</f>
        <v>0</v>
      </c>
      <c r="M283" s="1">
        <v>0</v>
      </c>
      <c r="N283" s="1">
        <f>IFERROR(VLOOKUP(B283,'2889 - LAW LIBRARY'!C$9:I$21,7,FALSE),0)</f>
        <v>0</v>
      </c>
      <c r="O283" s="1">
        <v>0</v>
      </c>
      <c r="P283" s="1">
        <f>IFERROR(VLOOKUP(B283,'3150 - DHHS ADMINISTRATION'!C$9:I$69,7,FALSE),0)</f>
        <v>0</v>
      </c>
      <c r="Q283" s="1">
        <f t="shared" si="4"/>
        <v>36293.631851122853</v>
      </c>
    </row>
    <row r="284" spans="1:17">
      <c r="A284" s="1">
        <v>289</v>
      </c>
      <c r="B284" s="1" t="s">
        <v>296</v>
      </c>
      <c r="C284" s="1">
        <f>IFERROR(VLOOKUP(B284,'BUILDING DEPRECIATION'!C$9:I$200,7,FALSE),0)</f>
        <v>0</v>
      </c>
      <c r="D284" s="1">
        <v>0</v>
      </c>
      <c r="E284" s="1">
        <f>IFERROR(VLOOKUP(B284,'1130 - CONTROLLER'!C$9:I$582,7,FALSE),0)</f>
        <v>103.60974135357819</v>
      </c>
      <c r="F284" s="1">
        <f>IFERROR(VLOOKUP(B284,'1080 - TREASURER'!C$9:I$522,7,FALSE),0)</f>
        <v>7.9937967386302766</v>
      </c>
      <c r="G284" s="1">
        <f>IFERROR(VLOOKUP(B284,'1340 - ADM BUDGET AND PLANNING '!C$9:I$592,7,FALSE),0)</f>
        <v>696.60179614659353</v>
      </c>
      <c r="H284" s="1">
        <f>IFERROR(VLOOKUP(B284,'1342 - ADM INTERNAL AUDIT'!C$9:I$585,7,FALSE),0)</f>
        <v>5.391572607957281</v>
      </c>
      <c r="I284" s="1">
        <v>0</v>
      </c>
      <c r="J284" s="1">
        <f>IFERROR(VLOOKUP(B284,'LEGISLATIVE AUDITOR'!C$9:I$92,7,FALSE),0)</f>
        <v>0</v>
      </c>
      <c r="K284" s="1">
        <f>IFERROR(VLOOKUP(B284,'2892 - DCA ADMINISTRATION'!C$9:I$23,7,FALSE),0)</f>
        <v>0</v>
      </c>
      <c r="L284" s="1">
        <f>IFERROR(VLOOKUP(B284,'1052 - STATE ARCHIVES'!C$9:I$115,7,FALSE),0)</f>
        <v>0</v>
      </c>
      <c r="M284" s="1">
        <v>0</v>
      </c>
      <c r="N284" s="1">
        <f>IFERROR(VLOOKUP(B284,'2889 - LAW LIBRARY'!C$9:I$21,7,FALSE),0)</f>
        <v>0</v>
      </c>
      <c r="O284" s="1">
        <v>0</v>
      </c>
      <c r="P284" s="1">
        <f>IFERROR(VLOOKUP(B284,'3150 - DHHS ADMINISTRATION'!C$9:I$69,7,FALSE),0)</f>
        <v>0</v>
      </c>
      <c r="Q284" s="1">
        <f t="shared" si="4"/>
        <v>813.59690684675934</v>
      </c>
    </row>
    <row r="285" spans="1:17">
      <c r="A285" s="1">
        <v>290</v>
      </c>
      <c r="B285" s="1" t="s">
        <v>297</v>
      </c>
      <c r="C285" s="1">
        <f>IFERROR(VLOOKUP(B285,'BUILDING DEPRECIATION'!C$9:I$200,7,FALSE),0)</f>
        <v>0</v>
      </c>
      <c r="D285" s="1">
        <v>0</v>
      </c>
      <c r="E285" s="1">
        <f>IFERROR(VLOOKUP(B285,'1130 - CONTROLLER'!C$9:I$582,7,FALSE),0)</f>
        <v>50.367012351920792</v>
      </c>
      <c r="F285" s="1">
        <f>IFERROR(VLOOKUP(B285,'1080 - TREASURER'!C$9:I$522,7,FALSE),0)</f>
        <v>0.68254037114483157</v>
      </c>
      <c r="G285" s="1">
        <f>IFERROR(VLOOKUP(B285,'1340 - ADM BUDGET AND PLANNING '!C$9:I$592,7,FALSE),0)</f>
        <v>424.63383756311958</v>
      </c>
      <c r="H285" s="1">
        <f>IFERROR(VLOOKUP(B285,'1342 - ADM INTERNAL AUDIT'!C$9:I$585,7,FALSE),0)</f>
        <v>3.9382625546186532</v>
      </c>
      <c r="I285" s="1">
        <v>0</v>
      </c>
      <c r="J285" s="1">
        <f>IFERROR(VLOOKUP(B285,'LEGISLATIVE AUDITOR'!C$9:I$92,7,FALSE),0)</f>
        <v>0</v>
      </c>
      <c r="K285" s="1">
        <f>IFERROR(VLOOKUP(B285,'2892 - DCA ADMINISTRATION'!C$9:I$23,7,FALSE),0)</f>
        <v>0</v>
      </c>
      <c r="L285" s="1">
        <f>IFERROR(VLOOKUP(B285,'1052 - STATE ARCHIVES'!C$9:I$115,7,FALSE),0)</f>
        <v>0</v>
      </c>
      <c r="M285" s="1">
        <v>0</v>
      </c>
      <c r="N285" s="1">
        <f>IFERROR(VLOOKUP(B285,'2889 - LAW LIBRARY'!C$9:I$21,7,FALSE),0)</f>
        <v>0</v>
      </c>
      <c r="O285" s="1">
        <v>0</v>
      </c>
      <c r="P285" s="1">
        <f>IFERROR(VLOOKUP(B285,'3150 - DHHS ADMINISTRATION'!C$9:I$69,7,FALSE),0)</f>
        <v>0</v>
      </c>
      <c r="Q285" s="1">
        <f t="shared" si="4"/>
        <v>479.62165284080385</v>
      </c>
    </row>
    <row r="286" spans="1:17">
      <c r="A286" s="1">
        <v>291</v>
      </c>
      <c r="B286" s="1" t="s">
        <v>298</v>
      </c>
      <c r="C286" s="1">
        <f>IFERROR(VLOOKUP(B286,'BUILDING DEPRECIATION'!C$9:I$200,7,FALSE),0)</f>
        <v>0</v>
      </c>
      <c r="D286" s="1">
        <v>0</v>
      </c>
      <c r="E286" s="1">
        <f>IFERROR(VLOOKUP(B286,'1130 - CONTROLLER'!C$9:I$582,7,FALSE),0)</f>
        <v>-1076.9675507353634</v>
      </c>
      <c r="F286" s="1">
        <f>IFERROR(VLOOKUP(B286,'1080 - TREASURER'!C$9:I$522,7,FALSE),0)</f>
        <v>-41.713538577647505</v>
      </c>
      <c r="G286" s="1">
        <f>IFERROR(VLOOKUP(B286,'1340 - ADM BUDGET AND PLANNING '!C$9:I$592,7,FALSE),0)</f>
        <v>1853.1009148491962</v>
      </c>
      <c r="H286" s="1">
        <f>IFERROR(VLOOKUP(B286,'1342 - ADM INTERNAL AUDIT'!C$9:I$585,7,FALSE),0)</f>
        <v>-94.633968582757717</v>
      </c>
      <c r="I286" s="1">
        <v>0</v>
      </c>
      <c r="J286" s="1">
        <f>IFERROR(VLOOKUP(B286,'LEGISLATIVE AUDITOR'!C$9:I$92,7,FALSE),0)</f>
        <v>0</v>
      </c>
      <c r="K286" s="1">
        <f>IFERROR(VLOOKUP(B286,'2892 - DCA ADMINISTRATION'!C$9:I$23,7,FALSE),0)</f>
        <v>0</v>
      </c>
      <c r="L286" s="1">
        <f>IFERROR(VLOOKUP(B286,'1052 - STATE ARCHIVES'!C$9:I$115,7,FALSE),0)</f>
        <v>0</v>
      </c>
      <c r="M286" s="1">
        <v>0</v>
      </c>
      <c r="N286" s="1">
        <f>IFERROR(VLOOKUP(B286,'2889 - LAW LIBRARY'!C$9:I$21,7,FALSE),0)</f>
        <v>0</v>
      </c>
      <c r="O286" s="1">
        <v>0</v>
      </c>
      <c r="P286" s="1">
        <f>IFERROR(VLOOKUP(B286,'3150 - DHHS ADMINISTRATION'!C$9:I$69,7,FALSE),0)</f>
        <v>0</v>
      </c>
      <c r="Q286" s="1">
        <f t="shared" si="4"/>
        <v>639.78585695342758</v>
      </c>
    </row>
    <row r="287" spans="1:17">
      <c r="A287" s="1">
        <v>292</v>
      </c>
      <c r="B287" s="1" t="s">
        <v>299</v>
      </c>
      <c r="C287" s="1">
        <f>IFERROR(VLOOKUP(B287,'BUILDING DEPRECIATION'!C$9:I$200,7,FALSE),0)</f>
        <v>149922</v>
      </c>
      <c r="D287" s="1">
        <v>0</v>
      </c>
      <c r="E287" s="1">
        <f>IFERROR(VLOOKUP(B287,'1130 - CONTROLLER'!C$9:I$582,7,FALSE),0)</f>
        <v>10431.097684328826</v>
      </c>
      <c r="F287" s="1">
        <f>IFERROR(VLOOKUP(B287,'1080 - TREASURER'!C$9:I$522,7,FALSE),0)</f>
        <v>1247.0649440081318</v>
      </c>
      <c r="G287" s="1">
        <f>IFERROR(VLOOKUP(B287,'1340 - ADM BUDGET AND PLANNING '!C$9:I$592,7,FALSE),0)</f>
        <v>8038.2064502019384</v>
      </c>
      <c r="H287" s="1">
        <f>IFERROR(VLOOKUP(B287,'1342 - ADM INTERNAL AUDIT'!C$9:I$585,7,FALSE),0)</f>
        <v>753.58627131095329</v>
      </c>
      <c r="I287" s="1">
        <v>0</v>
      </c>
      <c r="J287" s="1">
        <f>IFERROR(VLOOKUP(B287,'LEGISLATIVE AUDITOR'!C$9:I$92,7,FALSE),0)</f>
        <v>0</v>
      </c>
      <c r="K287" s="1">
        <f>IFERROR(VLOOKUP(B287,'2892 - DCA ADMINISTRATION'!C$9:I$23,7,FALSE),0)</f>
        <v>0</v>
      </c>
      <c r="L287" s="1">
        <f>IFERROR(VLOOKUP(B287,'1052 - STATE ARCHIVES'!C$9:I$115,7,FALSE),0)</f>
        <v>0</v>
      </c>
      <c r="M287" s="1">
        <v>0</v>
      </c>
      <c r="N287" s="1">
        <f>IFERROR(VLOOKUP(B287,'2889 - LAW LIBRARY'!C$9:I$21,7,FALSE),0)</f>
        <v>0</v>
      </c>
      <c r="O287" s="1">
        <v>0</v>
      </c>
      <c r="P287" s="1">
        <f>IFERROR(VLOOKUP(B287,'3150 - DHHS ADMINISTRATION'!C$9:I$69,7,FALSE),0)</f>
        <v>7819.3917043818437</v>
      </c>
      <c r="Q287" s="1">
        <f t="shared" si="4"/>
        <v>178211.34705423171</v>
      </c>
    </row>
    <row r="288" spans="1:17">
      <c r="A288" s="1">
        <v>293</v>
      </c>
      <c r="B288" s="1" t="s">
        <v>300</v>
      </c>
      <c r="C288" s="1">
        <f>IFERROR(VLOOKUP(B288,'BUILDING DEPRECIATION'!C$9:I$200,7,FALSE),0)</f>
        <v>0</v>
      </c>
      <c r="D288" s="1">
        <v>0</v>
      </c>
      <c r="E288" s="1">
        <f>IFERROR(VLOOKUP(B288,'1130 - CONTROLLER'!C$9:I$582,7,FALSE),0)</f>
        <v>9.0518074640296646</v>
      </c>
      <c r="F288" s="1">
        <f>IFERROR(VLOOKUP(B288,'1080 - TREASURER'!C$9:I$522,7,FALSE),0)</f>
        <v>0</v>
      </c>
      <c r="G288" s="1">
        <f>IFERROR(VLOOKUP(B288,'1340 - ADM BUDGET AND PLANNING '!C$9:I$592,7,FALSE),0)</f>
        <v>421.81819745895405</v>
      </c>
      <c r="H288" s="1">
        <f>IFERROR(VLOOKUP(B288,'1342 - ADM INTERNAL AUDIT'!C$9:I$585,7,FALSE),0)</f>
        <v>0.72378713754560797</v>
      </c>
      <c r="I288" s="1">
        <v>0</v>
      </c>
      <c r="J288" s="1">
        <f>IFERROR(VLOOKUP(B288,'LEGISLATIVE AUDITOR'!C$9:I$92,7,FALSE),0)</f>
        <v>0</v>
      </c>
      <c r="K288" s="1">
        <f>IFERROR(VLOOKUP(B288,'2892 - DCA ADMINISTRATION'!C$9:I$23,7,FALSE),0)</f>
        <v>0</v>
      </c>
      <c r="L288" s="1">
        <f>IFERROR(VLOOKUP(B288,'1052 - STATE ARCHIVES'!C$9:I$115,7,FALSE),0)</f>
        <v>0</v>
      </c>
      <c r="M288" s="1">
        <v>0</v>
      </c>
      <c r="N288" s="1">
        <f>IFERROR(VLOOKUP(B288,'2889 - LAW LIBRARY'!C$9:I$21,7,FALSE),0)</f>
        <v>0</v>
      </c>
      <c r="O288" s="1">
        <v>0</v>
      </c>
      <c r="P288" s="1">
        <f>IFERROR(VLOOKUP(B288,'3150 - DHHS ADMINISTRATION'!C$9:I$69,7,FALSE),0)</f>
        <v>0</v>
      </c>
      <c r="Q288" s="1">
        <f t="shared" si="4"/>
        <v>431.59379206052932</v>
      </c>
    </row>
    <row r="289" spans="1:17">
      <c r="A289" s="1">
        <v>294</v>
      </c>
      <c r="B289" s="1" t="s">
        <v>301</v>
      </c>
      <c r="C289" s="1">
        <f>IFERROR(VLOOKUP(B289,'BUILDING DEPRECIATION'!C$9:I$200,7,FALSE),0)</f>
        <v>0</v>
      </c>
      <c r="D289" s="1">
        <v>0</v>
      </c>
      <c r="E289" s="1">
        <f>IFERROR(VLOOKUP(B289,'1130 - CONTROLLER'!C$9:I$582,7,FALSE),0)</f>
        <v>-24.125739654345988</v>
      </c>
      <c r="F289" s="1">
        <f>IFERROR(VLOOKUP(B289,'1080 - TREASURER'!C$9:I$522,7,FALSE),0)</f>
        <v>0</v>
      </c>
      <c r="G289" s="1">
        <f>IFERROR(VLOOKUP(B289,'1340 - ADM BUDGET AND PLANNING '!C$9:I$592,7,FALSE),0)</f>
        <v>48.320185394233611</v>
      </c>
      <c r="H289" s="1">
        <f>IFERROR(VLOOKUP(B289,'1342 - ADM INTERNAL AUDIT'!C$9:I$585,7,FALSE),0)</f>
        <v>-2.1949512780057079</v>
      </c>
      <c r="I289" s="1">
        <v>0</v>
      </c>
      <c r="J289" s="1">
        <f>IFERROR(VLOOKUP(B289,'LEGISLATIVE AUDITOR'!C$9:I$92,7,FALSE),0)</f>
        <v>0</v>
      </c>
      <c r="K289" s="1">
        <f>IFERROR(VLOOKUP(B289,'2892 - DCA ADMINISTRATION'!C$9:I$23,7,FALSE),0)</f>
        <v>0</v>
      </c>
      <c r="L289" s="1">
        <f>IFERROR(VLOOKUP(B289,'1052 - STATE ARCHIVES'!C$9:I$115,7,FALSE),0)</f>
        <v>0</v>
      </c>
      <c r="M289" s="1">
        <v>0</v>
      </c>
      <c r="N289" s="1">
        <f>IFERROR(VLOOKUP(B289,'2889 - LAW LIBRARY'!C$9:I$21,7,FALSE),0)</f>
        <v>0</v>
      </c>
      <c r="O289" s="1">
        <v>0</v>
      </c>
      <c r="P289" s="1">
        <f>IFERROR(VLOOKUP(B289,'3150 - DHHS ADMINISTRATION'!C$9:I$69,7,FALSE),0)</f>
        <v>0</v>
      </c>
      <c r="Q289" s="1">
        <f t="shared" si="4"/>
        <v>21.999494461881916</v>
      </c>
    </row>
    <row r="290" spans="1:17">
      <c r="A290" s="1">
        <v>295</v>
      </c>
      <c r="B290" s="1" t="s">
        <v>302</v>
      </c>
      <c r="C290" s="1">
        <f>IFERROR(VLOOKUP(B290,'BUILDING DEPRECIATION'!C$9:I$200,7,FALSE),0)</f>
        <v>3135.9367741935484</v>
      </c>
      <c r="D290" s="1">
        <v>0</v>
      </c>
      <c r="E290" s="1">
        <f>IFERROR(VLOOKUP(B290,'1130 - CONTROLLER'!C$9:I$582,7,FALSE),0)</f>
        <v>16728.8571060342</v>
      </c>
      <c r="F290" s="1">
        <f>IFERROR(VLOOKUP(B290,'1080 - TREASURER'!C$9:I$522,7,FALSE),0)</f>
        <v>1456.8375649674222</v>
      </c>
      <c r="G290" s="1">
        <f>IFERROR(VLOOKUP(B290,'1340 - ADM BUDGET AND PLANNING '!C$9:I$592,7,FALSE),0)</f>
        <v>5013.0233510867529</v>
      </c>
      <c r="H290" s="1">
        <f>IFERROR(VLOOKUP(B290,'1342 - ADM INTERNAL AUDIT'!C$9:I$585,7,FALSE),0)</f>
        <v>1244.4969597114375</v>
      </c>
      <c r="I290" s="1">
        <v>0</v>
      </c>
      <c r="J290" s="1">
        <f>IFERROR(VLOOKUP(B290,'LEGISLATIVE AUDITOR'!C$9:I$92,7,FALSE),0)</f>
        <v>0</v>
      </c>
      <c r="K290" s="1">
        <f>IFERROR(VLOOKUP(B290,'2892 - DCA ADMINISTRATION'!C$9:I$23,7,FALSE),0)</f>
        <v>0</v>
      </c>
      <c r="L290" s="1">
        <f>IFERROR(VLOOKUP(B290,'1052 - STATE ARCHIVES'!C$9:I$115,7,FALSE),0)</f>
        <v>0</v>
      </c>
      <c r="M290" s="1">
        <v>0</v>
      </c>
      <c r="N290" s="1">
        <f>IFERROR(VLOOKUP(B290,'2889 - LAW LIBRARY'!C$9:I$21,7,FALSE),0)</f>
        <v>0</v>
      </c>
      <c r="O290" s="1">
        <v>0</v>
      </c>
      <c r="P290" s="1">
        <f>IFERROR(VLOOKUP(B290,'3150 - DHHS ADMINISTRATION'!C$9:I$69,7,FALSE),0)</f>
        <v>7922.7738876822968</v>
      </c>
      <c r="Q290" s="1">
        <f t="shared" si="4"/>
        <v>35501.925643675655</v>
      </c>
    </row>
    <row r="291" spans="1:17">
      <c r="A291" s="1">
        <v>296</v>
      </c>
      <c r="B291" s="1" t="s">
        <v>303</v>
      </c>
      <c r="C291" s="1">
        <f>IFERROR(VLOOKUP(B291,'BUILDING DEPRECIATION'!C$9:I$200,7,FALSE),0)</f>
        <v>0</v>
      </c>
      <c r="D291" s="1">
        <v>0</v>
      </c>
      <c r="E291" s="1">
        <f>IFERROR(VLOOKUP(B291,'1130 - CONTROLLER'!C$9:I$582,7,FALSE),0)</f>
        <v>107763.89651695543</v>
      </c>
      <c r="F291" s="1">
        <f>IFERROR(VLOOKUP(B291,'1080 - TREASURER'!C$9:I$522,7,FALSE),0)</f>
        <v>12713.912766008722</v>
      </c>
      <c r="G291" s="1">
        <f>IFERROR(VLOOKUP(B291,'1340 - ADM BUDGET AND PLANNING '!C$9:I$592,7,FALSE),0)</f>
        <v>22299.327424741314</v>
      </c>
      <c r="H291" s="1">
        <f>IFERROR(VLOOKUP(B291,'1342 - ADM INTERNAL AUDIT'!C$9:I$585,7,FALSE),0)</f>
        <v>7787.0144279545266</v>
      </c>
      <c r="I291" s="1">
        <v>0</v>
      </c>
      <c r="J291" s="1">
        <f>IFERROR(VLOOKUP(B291,'LEGISLATIVE AUDITOR'!C$9:I$92,7,FALSE),0)</f>
        <v>0</v>
      </c>
      <c r="K291" s="1">
        <f>IFERROR(VLOOKUP(B291,'2892 - DCA ADMINISTRATION'!C$9:I$23,7,FALSE),0)</f>
        <v>0</v>
      </c>
      <c r="L291" s="1">
        <f>IFERROR(VLOOKUP(B291,'1052 - STATE ARCHIVES'!C$9:I$115,7,FALSE),0)</f>
        <v>0</v>
      </c>
      <c r="M291" s="1">
        <v>0</v>
      </c>
      <c r="N291" s="1">
        <f>IFERROR(VLOOKUP(B291,'2889 - LAW LIBRARY'!C$9:I$21,7,FALSE),0)</f>
        <v>0</v>
      </c>
      <c r="O291" s="1">
        <v>0</v>
      </c>
      <c r="P291" s="1">
        <f>IFERROR(VLOOKUP(B291,'3150 - DHHS ADMINISTRATION'!C$9:I$69,7,FALSE),0)</f>
        <v>0</v>
      </c>
      <c r="Q291" s="1">
        <f t="shared" si="4"/>
        <v>150564.15113566001</v>
      </c>
    </row>
    <row r="292" spans="1:17">
      <c r="A292" s="1">
        <v>297</v>
      </c>
      <c r="B292" s="1" t="s">
        <v>304</v>
      </c>
      <c r="C292" s="1">
        <f>IFERROR(VLOOKUP(B292,'BUILDING DEPRECIATION'!C$9:I$200,7,FALSE),0)</f>
        <v>0</v>
      </c>
      <c r="D292" s="1">
        <v>0</v>
      </c>
      <c r="E292" s="1">
        <f>IFERROR(VLOOKUP(B292,'1130 - CONTROLLER'!C$9:I$582,7,FALSE),0)</f>
        <v>38955.484398821478</v>
      </c>
      <c r="F292" s="1">
        <f>IFERROR(VLOOKUP(B292,'1080 - TREASURER'!C$9:I$522,7,FALSE),0)</f>
        <v>5210.1829449447596</v>
      </c>
      <c r="G292" s="1">
        <f>IFERROR(VLOOKUP(B292,'1340 - ADM BUDGET AND PLANNING '!C$9:I$592,7,FALSE),0)</f>
        <v>14151.040468643683</v>
      </c>
      <c r="H292" s="1">
        <f>IFERROR(VLOOKUP(B292,'1342 - ADM INTERNAL AUDIT'!C$9:I$585,7,FALSE),0)</f>
        <v>2893.5393423810701</v>
      </c>
      <c r="I292" s="1">
        <v>0</v>
      </c>
      <c r="J292" s="1">
        <f>IFERROR(VLOOKUP(B292,'LEGISLATIVE AUDITOR'!C$9:I$92,7,FALSE),0)</f>
        <v>2414.773479</v>
      </c>
      <c r="K292" s="1">
        <f>IFERROR(VLOOKUP(B292,'2892 - DCA ADMINISTRATION'!C$9:I$23,7,FALSE),0)</f>
        <v>0</v>
      </c>
      <c r="L292" s="1">
        <f>IFERROR(VLOOKUP(B292,'1052 - STATE ARCHIVES'!C$9:I$115,7,FALSE),0)</f>
        <v>0</v>
      </c>
      <c r="M292" s="1">
        <v>0</v>
      </c>
      <c r="N292" s="1">
        <f>IFERROR(VLOOKUP(B292,'2889 - LAW LIBRARY'!C$9:I$21,7,FALSE),0)</f>
        <v>0</v>
      </c>
      <c r="O292" s="1">
        <v>0</v>
      </c>
      <c r="P292" s="1">
        <f>IFERROR(VLOOKUP(B292,'3150 - DHHS ADMINISTRATION'!C$9:I$69,7,FALSE),0)</f>
        <v>29736.668029197055</v>
      </c>
      <c r="Q292" s="1">
        <f t="shared" si="4"/>
        <v>93361.688662988046</v>
      </c>
    </row>
    <row r="293" spans="1:17">
      <c r="A293" s="1">
        <v>298</v>
      </c>
      <c r="B293" s="1" t="s">
        <v>305</v>
      </c>
      <c r="C293" s="1">
        <f>IFERROR(VLOOKUP(B293,'BUILDING DEPRECIATION'!C$9:I$200,7,FALSE),0)</f>
        <v>-185.58838709677434</v>
      </c>
      <c r="D293" s="1">
        <v>0</v>
      </c>
      <c r="E293" s="1">
        <f>IFERROR(VLOOKUP(B293,'1130 - CONTROLLER'!C$9:I$582,7,FALSE),0)</f>
        <v>13931.66287624082</v>
      </c>
      <c r="F293" s="1">
        <f>IFERROR(VLOOKUP(B293,'1080 - TREASURER'!C$9:I$522,7,FALSE),0)</f>
        <v>1675.9500723673113</v>
      </c>
      <c r="G293" s="1">
        <f>IFERROR(VLOOKUP(B293,'1340 - ADM BUDGET AND PLANNING '!C$9:I$592,7,FALSE),0)</f>
        <v>8518.5860888969073</v>
      </c>
      <c r="H293" s="1">
        <f>IFERROR(VLOOKUP(B293,'1342 - ADM INTERNAL AUDIT'!C$9:I$585,7,FALSE),0)</f>
        <v>1036.9761094440125</v>
      </c>
      <c r="I293" s="1">
        <v>0</v>
      </c>
      <c r="J293" s="1">
        <f>IFERROR(VLOOKUP(B293,'LEGISLATIVE AUDITOR'!C$9:I$92,7,FALSE),0)</f>
        <v>0</v>
      </c>
      <c r="K293" s="1">
        <f>IFERROR(VLOOKUP(B293,'2892 - DCA ADMINISTRATION'!C$9:I$23,7,FALSE),0)</f>
        <v>0</v>
      </c>
      <c r="L293" s="1">
        <f>IFERROR(VLOOKUP(B293,'1052 - STATE ARCHIVES'!C$9:I$115,7,FALSE),0)</f>
        <v>0</v>
      </c>
      <c r="M293" s="1">
        <v>0</v>
      </c>
      <c r="N293" s="1">
        <f>IFERROR(VLOOKUP(B293,'2889 - LAW LIBRARY'!C$9:I$21,7,FALSE),0)</f>
        <v>0</v>
      </c>
      <c r="O293" s="1">
        <v>0</v>
      </c>
      <c r="P293" s="1">
        <f>IFERROR(VLOOKUP(B293,'3150 - DHHS ADMINISTRATION'!C$9:I$69,7,FALSE),0)</f>
        <v>967.85952931437203</v>
      </c>
      <c r="Q293" s="1">
        <f t="shared" si="4"/>
        <v>25945.446289166648</v>
      </c>
    </row>
    <row r="294" spans="1:17">
      <c r="A294" s="1">
        <v>299</v>
      </c>
      <c r="B294" s="1" t="s">
        <v>306</v>
      </c>
      <c r="C294" s="1">
        <f>IFERROR(VLOOKUP(B294,'BUILDING DEPRECIATION'!C$9:I$200,7,FALSE),0)</f>
        <v>0</v>
      </c>
      <c r="D294" s="1">
        <v>0</v>
      </c>
      <c r="E294" s="1">
        <f>IFERROR(VLOOKUP(B294,'1130 - CONTROLLER'!C$9:I$582,7,FALSE),0)</f>
        <v>4228.7503413247541</v>
      </c>
      <c r="F294" s="1">
        <f>IFERROR(VLOOKUP(B294,'1080 - TREASURER'!C$9:I$522,7,FALSE),0)</f>
        <v>5353.9010408517097</v>
      </c>
      <c r="G294" s="1">
        <f>IFERROR(VLOOKUP(B294,'1340 - ADM BUDGET AND PLANNING '!C$9:I$592,7,FALSE),0)</f>
        <v>5749.2988084378658</v>
      </c>
      <c r="H294" s="1">
        <f>IFERROR(VLOOKUP(B294,'1342 - ADM INTERNAL AUDIT'!C$9:I$585,7,FALSE),0)</f>
        <v>303.68623123031603</v>
      </c>
      <c r="I294" s="1">
        <v>0</v>
      </c>
      <c r="J294" s="1">
        <f>IFERROR(VLOOKUP(B294,'LEGISLATIVE AUDITOR'!C$9:I$92,7,FALSE),0)</f>
        <v>0</v>
      </c>
      <c r="K294" s="1">
        <f>IFERROR(VLOOKUP(B294,'2892 - DCA ADMINISTRATION'!C$9:I$23,7,FALSE),0)</f>
        <v>0</v>
      </c>
      <c r="L294" s="1">
        <f>IFERROR(VLOOKUP(B294,'1052 - STATE ARCHIVES'!C$9:I$115,7,FALSE),0)</f>
        <v>5273.1815509209227</v>
      </c>
      <c r="M294" s="1">
        <v>0</v>
      </c>
      <c r="N294" s="1">
        <f>IFERROR(VLOOKUP(B294,'2889 - LAW LIBRARY'!C$9:I$21,7,FALSE),0)</f>
        <v>0</v>
      </c>
      <c r="O294" s="1">
        <v>0</v>
      </c>
      <c r="P294" s="1">
        <f>IFERROR(VLOOKUP(B294,'3150 - DHHS ADMINISTRATION'!C$9:I$69,7,FALSE),0)</f>
        <v>0</v>
      </c>
      <c r="Q294" s="1">
        <f t="shared" si="4"/>
        <v>20908.81797276557</v>
      </c>
    </row>
    <row r="295" spans="1:17">
      <c r="A295" s="1">
        <v>300</v>
      </c>
      <c r="B295" s="1" t="s">
        <v>307</v>
      </c>
      <c r="C295" s="1">
        <f>IFERROR(VLOOKUP(B295,'BUILDING DEPRECIATION'!C$9:I$200,7,FALSE),0)</f>
        <v>0</v>
      </c>
      <c r="D295" s="1">
        <v>0</v>
      </c>
      <c r="E295" s="1">
        <f>IFERROR(VLOOKUP(B295,'1130 - CONTROLLER'!C$9:I$582,7,FALSE),0)</f>
        <v>327402.98561849276</v>
      </c>
      <c r="F295" s="1">
        <f>IFERROR(VLOOKUP(B295,'1080 - TREASURER'!C$9:I$522,7,FALSE),0)</f>
        <v>45505.891119257809</v>
      </c>
      <c r="G295" s="1">
        <f>IFERROR(VLOOKUP(B295,'1340 - ADM BUDGET AND PLANNING '!C$9:I$592,7,FALSE),0)</f>
        <v>24168.264363739734</v>
      </c>
      <c r="H295" s="1">
        <f>IFERROR(VLOOKUP(B295,'1342 - ADM INTERNAL AUDIT'!C$9:I$585,7,FALSE),0)</f>
        <v>23787.296954525846</v>
      </c>
      <c r="I295" s="1">
        <v>0</v>
      </c>
      <c r="J295" s="1">
        <f>IFERROR(VLOOKUP(B295,'LEGISLATIVE AUDITOR'!C$9:I$92,7,FALSE),0)</f>
        <v>1756.104507</v>
      </c>
      <c r="K295" s="1">
        <f>IFERROR(VLOOKUP(B295,'2892 - DCA ADMINISTRATION'!C$9:I$23,7,FALSE),0)</f>
        <v>0</v>
      </c>
      <c r="L295" s="1">
        <f>IFERROR(VLOOKUP(B295,'1052 - STATE ARCHIVES'!C$9:I$115,7,FALSE),0)</f>
        <v>0</v>
      </c>
      <c r="M295" s="1">
        <v>0</v>
      </c>
      <c r="N295" s="1">
        <f>IFERROR(VLOOKUP(B295,'2889 - LAW LIBRARY'!C$9:I$21,7,FALSE),0)</f>
        <v>0</v>
      </c>
      <c r="O295" s="1">
        <v>0</v>
      </c>
      <c r="P295" s="1">
        <f>IFERROR(VLOOKUP(B295,'3150 - DHHS ADMINISTRATION'!C$9:I$69,7,FALSE),0)</f>
        <v>0</v>
      </c>
      <c r="Q295" s="1">
        <f t="shared" si="4"/>
        <v>422620.54256301624</v>
      </c>
    </row>
    <row r="296" spans="1:17">
      <c r="A296" s="1">
        <v>301</v>
      </c>
      <c r="B296" s="1" t="s">
        <v>308</v>
      </c>
      <c r="C296" s="1">
        <f>IFERROR(VLOOKUP(B296,'BUILDING DEPRECIATION'!C$9:I$200,7,FALSE),0)</f>
        <v>0</v>
      </c>
      <c r="D296" s="1">
        <v>0</v>
      </c>
      <c r="E296" s="1">
        <f>IFERROR(VLOOKUP(B296,'1130 - CONTROLLER'!C$9:I$582,7,FALSE),0)</f>
        <v>27579.196678397711</v>
      </c>
      <c r="F296" s="1">
        <f>IFERROR(VLOOKUP(B296,'1080 - TREASURER'!C$9:I$522,7,FALSE),0)</f>
        <v>3403.157953891412</v>
      </c>
      <c r="G296" s="1">
        <f>IFERROR(VLOOKUP(B296,'1340 - ADM BUDGET AND PLANNING '!C$9:I$592,7,FALSE),0)</f>
        <v>7448.9445993053878</v>
      </c>
      <c r="H296" s="1">
        <f>IFERROR(VLOOKUP(B296,'1342 - ADM INTERNAL AUDIT'!C$9:I$585,7,FALSE),0)</f>
        <v>2051.2544474936044</v>
      </c>
      <c r="I296" s="1">
        <v>0</v>
      </c>
      <c r="J296" s="1">
        <f>IFERROR(VLOOKUP(B296,'LEGISLATIVE AUDITOR'!C$9:I$92,7,FALSE),0)</f>
        <v>0</v>
      </c>
      <c r="K296" s="1">
        <f>IFERROR(VLOOKUP(B296,'2892 - DCA ADMINISTRATION'!C$9:I$23,7,FALSE),0)</f>
        <v>0</v>
      </c>
      <c r="L296" s="1">
        <f>IFERROR(VLOOKUP(B296,'1052 - STATE ARCHIVES'!C$9:I$115,7,FALSE),0)</f>
        <v>229.40091565949058</v>
      </c>
      <c r="M296" s="1">
        <v>0</v>
      </c>
      <c r="N296" s="1">
        <f>IFERROR(VLOOKUP(B296,'2889 - LAW LIBRARY'!C$9:I$21,7,FALSE),0)</f>
        <v>0</v>
      </c>
      <c r="O296" s="1">
        <v>0</v>
      </c>
      <c r="P296" s="1">
        <f>IFERROR(VLOOKUP(B296,'3150 - DHHS ADMINISTRATION'!C$9:I$69,7,FALSE),0)</f>
        <v>0</v>
      </c>
      <c r="Q296" s="1">
        <f t="shared" si="4"/>
        <v>40711.954594747607</v>
      </c>
    </row>
    <row r="297" spans="1:17">
      <c r="A297" s="1">
        <v>302</v>
      </c>
      <c r="B297" s="1" t="s">
        <v>309</v>
      </c>
      <c r="C297" s="1">
        <f>IFERROR(VLOOKUP(B297,'BUILDING DEPRECIATION'!C$9:I$200,7,FALSE),0)</f>
        <v>0</v>
      </c>
      <c r="D297" s="1">
        <v>0</v>
      </c>
      <c r="E297" s="1">
        <f>IFERROR(VLOOKUP(B297,'1130 - CONTROLLER'!C$9:I$582,7,FALSE),0)</f>
        <v>10789.766481702312</v>
      </c>
      <c r="F297" s="1">
        <f>IFERROR(VLOOKUP(B297,'1080 - TREASURER'!C$9:I$522,7,FALSE),0)</f>
        <v>778.56751595350579</v>
      </c>
      <c r="G297" s="1">
        <f>IFERROR(VLOOKUP(B297,'1340 - ADM BUDGET AND PLANNING '!C$9:I$592,7,FALSE),0)</f>
        <v>4589.8434271501037</v>
      </c>
      <c r="H297" s="1">
        <f>IFERROR(VLOOKUP(B297,'1342 - ADM INTERNAL AUDIT'!C$9:I$585,7,FALSE),0)</f>
        <v>742.27552315991659</v>
      </c>
      <c r="I297" s="1">
        <v>0</v>
      </c>
      <c r="J297" s="1">
        <f>IFERROR(VLOOKUP(B297,'LEGISLATIVE AUDITOR'!C$9:I$92,7,FALSE),0)</f>
        <v>0</v>
      </c>
      <c r="K297" s="1">
        <f>IFERROR(VLOOKUP(B297,'2892 - DCA ADMINISTRATION'!C$9:I$23,7,FALSE),0)</f>
        <v>0</v>
      </c>
      <c r="L297" s="1">
        <f>IFERROR(VLOOKUP(B297,'1052 - STATE ARCHIVES'!C$9:I$115,7,FALSE),0)</f>
        <v>0</v>
      </c>
      <c r="M297" s="1">
        <v>0</v>
      </c>
      <c r="N297" s="1">
        <f>IFERROR(VLOOKUP(B297,'2889 - LAW LIBRARY'!C$9:I$21,7,FALSE),0)</f>
        <v>0</v>
      </c>
      <c r="O297" s="1">
        <v>0</v>
      </c>
      <c r="P297" s="1">
        <f>IFERROR(VLOOKUP(B297,'3150 - DHHS ADMINISTRATION'!C$9:I$69,7,FALSE),0)</f>
        <v>0</v>
      </c>
      <c r="Q297" s="1">
        <f t="shared" si="4"/>
        <v>16900.452947965838</v>
      </c>
    </row>
    <row r="298" spans="1:17">
      <c r="A298" s="1">
        <v>303</v>
      </c>
      <c r="B298" s="1" t="s">
        <v>310</v>
      </c>
      <c r="C298" s="1">
        <f>IFERROR(VLOOKUP(B298,'BUILDING DEPRECIATION'!C$9:I$200,7,FALSE),0)</f>
        <v>0</v>
      </c>
      <c r="D298" s="1">
        <v>0</v>
      </c>
      <c r="E298" s="1">
        <f>IFERROR(VLOOKUP(B298,'1130 - CONTROLLER'!C$9:I$582,7,FALSE),0)</f>
        <v>25300.570531445072</v>
      </c>
      <c r="F298" s="1">
        <f>IFERROR(VLOOKUP(B298,'1080 - TREASURER'!C$9:I$522,7,FALSE),0)</f>
        <v>2196.2126516426583</v>
      </c>
      <c r="G298" s="1">
        <f>IFERROR(VLOOKUP(B298,'1340 - ADM BUDGET AND PLANNING '!C$9:I$592,7,FALSE),0)</f>
        <v>7745.0831650031932</v>
      </c>
      <c r="H298" s="1">
        <f>IFERROR(VLOOKUP(B298,'1342 - ADM INTERNAL AUDIT'!C$9:I$585,7,FALSE),0)</f>
        <v>1675.4964382122284</v>
      </c>
      <c r="I298" s="1">
        <v>0</v>
      </c>
      <c r="J298" s="1">
        <f>IFERROR(VLOOKUP(B298,'LEGISLATIVE AUDITOR'!C$9:I$92,7,FALSE),0)</f>
        <v>2696.5558860000001</v>
      </c>
      <c r="K298" s="1">
        <f>IFERROR(VLOOKUP(B298,'2892 - DCA ADMINISTRATION'!C$9:I$23,7,FALSE),0)</f>
        <v>0</v>
      </c>
      <c r="L298" s="1">
        <f>IFERROR(VLOOKUP(B298,'1052 - STATE ARCHIVES'!C$9:I$115,7,FALSE),0)</f>
        <v>0</v>
      </c>
      <c r="M298" s="1">
        <v>0</v>
      </c>
      <c r="N298" s="1">
        <f>IFERROR(VLOOKUP(B298,'2889 - LAW LIBRARY'!C$9:I$21,7,FALSE),0)</f>
        <v>0</v>
      </c>
      <c r="O298" s="1">
        <v>0</v>
      </c>
      <c r="P298" s="1">
        <f>IFERROR(VLOOKUP(B298,'3150 - DHHS ADMINISTRATION'!C$9:I$69,7,FALSE),0)</f>
        <v>0</v>
      </c>
      <c r="Q298" s="1">
        <f t="shared" si="4"/>
        <v>39613.918672303153</v>
      </c>
    </row>
    <row r="299" spans="1:17">
      <c r="A299" s="1">
        <v>304</v>
      </c>
      <c r="B299" s="1" t="s">
        <v>311</v>
      </c>
      <c r="C299" s="1">
        <f>IFERROR(VLOOKUP(B299,'BUILDING DEPRECIATION'!C$9:I$200,7,FALSE),0)</f>
        <v>0</v>
      </c>
      <c r="D299" s="1">
        <v>0</v>
      </c>
      <c r="E299" s="1">
        <f>IFERROR(VLOOKUP(B299,'1130 - CONTROLLER'!C$9:I$582,7,FALSE),0)</f>
        <v>2320.1867140629838</v>
      </c>
      <c r="F299" s="1">
        <f>IFERROR(VLOOKUP(B299,'1080 - TREASURER'!C$9:I$522,7,FALSE),0)</f>
        <v>165.70053994782873</v>
      </c>
      <c r="G299" s="1">
        <f>IFERROR(VLOOKUP(B299,'1340 - ADM BUDGET AND PLANNING '!C$9:I$592,7,FALSE),0)</f>
        <v>2285.8659916443366</v>
      </c>
      <c r="H299" s="1">
        <f>IFERROR(VLOOKUP(B299,'1342 - ADM INTERNAL AUDIT'!C$9:I$585,7,FALSE),0)</f>
        <v>153.90521709074324</v>
      </c>
      <c r="I299" s="1">
        <v>0</v>
      </c>
      <c r="J299" s="1">
        <f>IFERROR(VLOOKUP(B299,'LEGISLATIVE AUDITOR'!C$9:I$92,7,FALSE),0)</f>
        <v>0</v>
      </c>
      <c r="K299" s="1">
        <f>IFERROR(VLOOKUP(B299,'2892 - DCA ADMINISTRATION'!C$9:I$23,7,FALSE),0)</f>
        <v>0</v>
      </c>
      <c r="L299" s="1">
        <f>IFERROR(VLOOKUP(B299,'1052 - STATE ARCHIVES'!C$9:I$115,7,FALSE),0)</f>
        <v>0</v>
      </c>
      <c r="M299" s="1">
        <v>0</v>
      </c>
      <c r="N299" s="1">
        <f>IFERROR(VLOOKUP(B299,'2889 - LAW LIBRARY'!C$9:I$21,7,FALSE),0)</f>
        <v>0</v>
      </c>
      <c r="O299" s="1">
        <v>0</v>
      </c>
      <c r="P299" s="1">
        <f>IFERROR(VLOOKUP(B299,'3150 - DHHS ADMINISTRATION'!C$9:I$69,7,FALSE),0)</f>
        <v>1473.3191794853176</v>
      </c>
      <c r="Q299" s="1">
        <f t="shared" si="4"/>
        <v>6398.9776422312098</v>
      </c>
    </row>
    <row r="300" spans="1:17">
      <c r="A300" s="1">
        <v>305</v>
      </c>
      <c r="B300" s="1" t="s">
        <v>312</v>
      </c>
      <c r="C300" s="1">
        <f>IFERROR(VLOOKUP(B300,'BUILDING DEPRECIATION'!C$9:I$200,7,FALSE),0)</f>
        <v>0</v>
      </c>
      <c r="D300" s="1">
        <v>0</v>
      </c>
      <c r="E300" s="1">
        <f>IFERROR(VLOOKUP(B300,'1130 - CONTROLLER'!C$9:I$582,7,FALSE),0)</f>
        <v>6.4909952619914035</v>
      </c>
      <c r="F300" s="1">
        <f>IFERROR(VLOOKUP(B300,'1080 - TREASURER'!C$9:I$522,7,FALSE),0)</f>
        <v>0</v>
      </c>
      <c r="G300" s="1">
        <f>IFERROR(VLOOKUP(B300,'1340 - ADM BUDGET AND PLANNING '!C$9:I$592,7,FALSE),0)</f>
        <v>421.54819844603213</v>
      </c>
      <c r="H300" s="1">
        <f>IFERROR(VLOOKUP(B300,'1342 - ADM INTERNAL AUDIT'!C$9:I$585,7,FALSE),0)</f>
        <v>0.4766138261348028</v>
      </c>
      <c r="I300" s="1">
        <v>0</v>
      </c>
      <c r="J300" s="1">
        <f>IFERROR(VLOOKUP(B300,'LEGISLATIVE AUDITOR'!C$9:I$92,7,FALSE),0)</f>
        <v>0</v>
      </c>
      <c r="K300" s="1">
        <f>IFERROR(VLOOKUP(B300,'2892 - DCA ADMINISTRATION'!C$9:I$23,7,FALSE),0)</f>
        <v>0</v>
      </c>
      <c r="L300" s="1">
        <f>IFERROR(VLOOKUP(B300,'1052 - STATE ARCHIVES'!C$9:I$115,7,FALSE),0)</f>
        <v>0</v>
      </c>
      <c r="M300" s="1">
        <v>0</v>
      </c>
      <c r="N300" s="1">
        <f>IFERROR(VLOOKUP(B300,'2889 - LAW LIBRARY'!C$9:I$21,7,FALSE),0)</f>
        <v>0</v>
      </c>
      <c r="O300" s="1">
        <v>0</v>
      </c>
      <c r="P300" s="1">
        <f>IFERROR(VLOOKUP(B300,'3150 - DHHS ADMINISTRATION'!C$9:I$69,7,FALSE),0)</f>
        <v>0</v>
      </c>
      <c r="Q300" s="1">
        <f t="shared" si="4"/>
        <v>428.51580753415834</v>
      </c>
    </row>
    <row r="301" spans="1:17">
      <c r="A301" s="1">
        <v>306</v>
      </c>
      <c r="B301" s="1" t="s">
        <v>313</v>
      </c>
      <c r="C301" s="1">
        <f>IFERROR(VLOOKUP(B301,'BUILDING DEPRECIATION'!C$9:I$200,7,FALSE),0)</f>
        <v>0</v>
      </c>
      <c r="D301" s="1">
        <v>0</v>
      </c>
      <c r="E301" s="1">
        <f>IFERROR(VLOOKUP(B301,'1130 - CONTROLLER'!C$9:I$582,7,FALSE),0)</f>
        <v>0</v>
      </c>
      <c r="F301" s="1">
        <f>IFERROR(VLOOKUP(B301,'1080 - TREASURER'!C$9:I$522,7,FALSE),0)</f>
        <v>0</v>
      </c>
      <c r="G301" s="1">
        <f>IFERROR(VLOOKUP(B301,'1340 - ADM BUDGET AND PLANNING '!C$9:I$592,7,FALSE),0)</f>
        <v>0</v>
      </c>
      <c r="H301" s="1">
        <f>IFERROR(VLOOKUP(B301,'1342 - ADM INTERNAL AUDIT'!C$9:I$585,7,FALSE),0)</f>
        <v>0</v>
      </c>
      <c r="I301" s="1">
        <v>0</v>
      </c>
      <c r="J301" s="1">
        <f>IFERROR(VLOOKUP(B301,'LEGISLATIVE AUDITOR'!C$9:I$92,7,FALSE),0)</f>
        <v>0</v>
      </c>
      <c r="K301" s="1">
        <f>IFERROR(VLOOKUP(B301,'2892 - DCA ADMINISTRATION'!C$9:I$23,7,FALSE),0)</f>
        <v>0</v>
      </c>
      <c r="L301" s="1">
        <f>IFERROR(VLOOKUP(B301,'1052 - STATE ARCHIVES'!C$9:I$115,7,FALSE),0)</f>
        <v>0</v>
      </c>
      <c r="M301" s="1">
        <v>0</v>
      </c>
      <c r="N301" s="1">
        <f>IFERROR(VLOOKUP(B301,'2889 - LAW LIBRARY'!C$9:I$21,7,FALSE),0)</f>
        <v>0</v>
      </c>
      <c r="O301" s="1">
        <v>0</v>
      </c>
      <c r="P301" s="1">
        <f>IFERROR(VLOOKUP(B301,'3150 - DHHS ADMINISTRATION'!C$9:I$69,7,FALSE),0)</f>
        <v>0</v>
      </c>
      <c r="Q301" s="1">
        <f t="shared" si="4"/>
        <v>0</v>
      </c>
    </row>
    <row r="302" spans="1:17">
      <c r="A302" s="1">
        <v>307</v>
      </c>
      <c r="B302" s="1" t="s">
        <v>314</v>
      </c>
      <c r="C302" s="1">
        <f>IFERROR(VLOOKUP(B302,'BUILDING DEPRECIATION'!C$9:I$200,7,FALSE),0)</f>
        <v>93461</v>
      </c>
      <c r="D302" s="1">
        <v>0</v>
      </c>
      <c r="E302" s="1">
        <f>IFERROR(VLOOKUP(B302,'1130 - CONTROLLER'!C$9:I$582,7,FALSE),0)</f>
        <v>159778.20546450102</v>
      </c>
      <c r="F302" s="1">
        <f>IFERROR(VLOOKUP(B302,'1080 - TREASURER'!C$9:I$522,7,FALSE),0)</f>
        <v>22051.15449138546</v>
      </c>
      <c r="G302" s="1">
        <f>IFERROR(VLOOKUP(B302,'1340 - ADM BUDGET AND PLANNING '!C$9:I$592,7,FALSE),0)</f>
        <v>21973.25882794807</v>
      </c>
      <c r="H302" s="1">
        <f>IFERROR(VLOOKUP(B302,'1342 - ADM INTERNAL AUDIT'!C$9:I$585,7,FALSE),0)</f>
        <v>11865.938488896769</v>
      </c>
      <c r="I302" s="1">
        <v>0</v>
      </c>
      <c r="J302" s="1">
        <f>IFERROR(VLOOKUP(B302,'LEGISLATIVE AUDITOR'!C$9:I$92,7,FALSE),0)</f>
        <v>0</v>
      </c>
      <c r="K302" s="1">
        <f>IFERROR(VLOOKUP(B302,'2892 - DCA ADMINISTRATION'!C$9:I$23,7,FALSE),0)</f>
        <v>0</v>
      </c>
      <c r="L302" s="1">
        <f>IFERROR(VLOOKUP(B302,'1052 - STATE ARCHIVES'!C$9:I$115,7,FALSE),0)</f>
        <v>0</v>
      </c>
      <c r="M302" s="1">
        <v>0</v>
      </c>
      <c r="N302" s="1">
        <f>IFERROR(VLOOKUP(B302,'2889 - LAW LIBRARY'!C$9:I$21,7,FALSE),0)</f>
        <v>0</v>
      </c>
      <c r="O302" s="1">
        <v>0</v>
      </c>
      <c r="P302" s="1">
        <f>IFERROR(VLOOKUP(B302,'3150 - DHHS ADMINISTRATION'!C$9:I$69,7,FALSE),0)</f>
        <v>65815.815095357393</v>
      </c>
      <c r="Q302" s="1">
        <f t="shared" si="4"/>
        <v>374945.37236808869</v>
      </c>
    </row>
    <row r="303" spans="1:17">
      <c r="A303" s="1">
        <v>308</v>
      </c>
      <c r="B303" s="1" t="s">
        <v>315</v>
      </c>
      <c r="C303" s="1">
        <f>IFERROR(VLOOKUP(B303,'BUILDING DEPRECIATION'!C$9:I$200,7,FALSE),0)</f>
        <v>101087</v>
      </c>
      <c r="D303" s="1">
        <v>0</v>
      </c>
      <c r="E303" s="1">
        <f>IFERROR(VLOOKUP(B303,'1130 - CONTROLLER'!C$9:I$582,7,FALSE),0)</f>
        <v>39857.689778121276</v>
      </c>
      <c r="F303" s="1">
        <f>IFERROR(VLOOKUP(B303,'1080 - TREASURER'!C$9:I$522,7,FALSE),0)</f>
        <v>4246.7870649506576</v>
      </c>
      <c r="G303" s="1">
        <f>IFERROR(VLOOKUP(B303,'1340 - ADM BUDGET AND PLANNING '!C$9:I$592,7,FALSE),0)</f>
        <v>9392.8268358836431</v>
      </c>
      <c r="H303" s="1">
        <f>IFERROR(VLOOKUP(B303,'1342 - ADM INTERNAL AUDIT'!C$9:I$585,7,FALSE),0)</f>
        <v>2940.7151364538863</v>
      </c>
      <c r="I303" s="1">
        <v>0</v>
      </c>
      <c r="J303" s="1">
        <f>IFERROR(VLOOKUP(B303,'LEGISLATIVE AUDITOR'!C$9:I$92,7,FALSE),0)</f>
        <v>0</v>
      </c>
      <c r="K303" s="1">
        <f>IFERROR(VLOOKUP(B303,'2892 - DCA ADMINISTRATION'!C$9:I$23,7,FALSE),0)</f>
        <v>0</v>
      </c>
      <c r="L303" s="1">
        <f>IFERROR(VLOOKUP(B303,'1052 - STATE ARCHIVES'!C$9:I$115,7,FALSE),0)</f>
        <v>0</v>
      </c>
      <c r="M303" s="1">
        <v>0</v>
      </c>
      <c r="N303" s="1">
        <f>IFERROR(VLOOKUP(B303,'2889 - LAW LIBRARY'!C$9:I$21,7,FALSE),0)</f>
        <v>0</v>
      </c>
      <c r="O303" s="1">
        <v>0</v>
      </c>
      <c r="P303" s="1">
        <f>IFERROR(VLOOKUP(B303,'3150 - DHHS ADMINISTRATION'!C$9:I$69,7,FALSE),0)</f>
        <v>12206.257320592093</v>
      </c>
      <c r="Q303" s="1">
        <f t="shared" si="4"/>
        <v>169731.27613600154</v>
      </c>
    </row>
    <row r="304" spans="1:17">
      <c r="A304" s="1">
        <v>309</v>
      </c>
      <c r="B304" s="1" t="s">
        <v>316</v>
      </c>
      <c r="C304" s="1">
        <f>IFERROR(VLOOKUP(B304,'BUILDING DEPRECIATION'!C$9:I$200,7,FALSE),0)</f>
        <v>28360</v>
      </c>
      <c r="D304" s="1">
        <v>0</v>
      </c>
      <c r="E304" s="1">
        <f>IFERROR(VLOOKUP(B304,'1130 - CONTROLLER'!C$9:I$582,7,FALSE),0)</f>
        <v>13778.52980616545</v>
      </c>
      <c r="F304" s="1">
        <f>IFERROR(VLOOKUP(B304,'1080 - TREASURER'!C$9:I$522,7,FALSE),0)</f>
        <v>1235.7598036062789</v>
      </c>
      <c r="G304" s="1">
        <f>IFERROR(VLOOKUP(B304,'1340 - ADM BUDGET AND PLANNING '!C$9:I$592,7,FALSE),0)</f>
        <v>8875.9518526211741</v>
      </c>
      <c r="H304" s="1">
        <f>IFERROR(VLOOKUP(B304,'1342 - ADM INTERNAL AUDIT'!C$9:I$585,7,FALSE),0)</f>
        <v>994.43740946531716</v>
      </c>
      <c r="I304" s="1">
        <v>0</v>
      </c>
      <c r="J304" s="1">
        <f>IFERROR(VLOOKUP(B304,'LEGISLATIVE AUDITOR'!C$9:I$92,7,FALSE),0)</f>
        <v>0</v>
      </c>
      <c r="K304" s="1">
        <f>IFERROR(VLOOKUP(B304,'2892 - DCA ADMINISTRATION'!C$9:I$23,7,FALSE),0)</f>
        <v>0</v>
      </c>
      <c r="L304" s="1">
        <f>IFERROR(VLOOKUP(B304,'1052 - STATE ARCHIVES'!C$9:I$115,7,FALSE),0)</f>
        <v>-9271.8790009223794</v>
      </c>
      <c r="M304" s="1">
        <v>0</v>
      </c>
      <c r="N304" s="1">
        <f>IFERROR(VLOOKUP(B304,'2889 - LAW LIBRARY'!C$9:I$21,7,FALSE),0)</f>
        <v>0</v>
      </c>
      <c r="O304" s="1">
        <v>0</v>
      </c>
      <c r="P304" s="1">
        <f>IFERROR(VLOOKUP(B304,'3150 - DHHS ADMINISTRATION'!C$9:I$69,7,FALSE),0)</f>
        <v>16847.004119227367</v>
      </c>
      <c r="Q304" s="1">
        <f t="shared" si="4"/>
        <v>60819.8039901632</v>
      </c>
    </row>
    <row r="305" spans="1:17">
      <c r="A305" s="1">
        <v>310</v>
      </c>
      <c r="B305" s="1" t="s">
        <v>317</v>
      </c>
      <c r="C305" s="1">
        <f>IFERROR(VLOOKUP(B305,'BUILDING DEPRECIATION'!C$9:I$200,7,FALSE),0)</f>
        <v>0</v>
      </c>
      <c r="D305" s="1">
        <v>0</v>
      </c>
      <c r="E305" s="1">
        <f>IFERROR(VLOOKUP(B305,'1130 - CONTROLLER'!C$9:I$582,7,FALSE),0)</f>
        <v>0</v>
      </c>
      <c r="F305" s="1">
        <f>IFERROR(VLOOKUP(B305,'1080 - TREASURER'!C$9:I$522,7,FALSE),0)</f>
        <v>0</v>
      </c>
      <c r="G305" s="1">
        <f>IFERROR(VLOOKUP(B305,'1340 - ADM BUDGET AND PLANNING '!C$9:I$592,7,FALSE),0)</f>
        <v>0</v>
      </c>
      <c r="H305" s="1">
        <f>IFERROR(VLOOKUP(B305,'1342 - ADM INTERNAL AUDIT'!C$9:I$585,7,FALSE),0)</f>
        <v>0</v>
      </c>
      <c r="I305" s="1">
        <v>0</v>
      </c>
      <c r="J305" s="1">
        <f>IFERROR(VLOOKUP(B305,'LEGISLATIVE AUDITOR'!C$9:I$92,7,FALSE),0)</f>
        <v>0</v>
      </c>
      <c r="K305" s="1">
        <f>IFERROR(VLOOKUP(B305,'2892 - DCA ADMINISTRATION'!C$9:I$23,7,FALSE),0)</f>
        <v>0</v>
      </c>
      <c r="L305" s="1">
        <f>IFERROR(VLOOKUP(B305,'1052 - STATE ARCHIVES'!C$9:I$115,7,FALSE),0)</f>
        <v>0</v>
      </c>
      <c r="M305" s="1">
        <v>0</v>
      </c>
      <c r="N305" s="1">
        <f>IFERROR(VLOOKUP(B305,'2889 - LAW LIBRARY'!C$9:I$21,7,FALSE),0)</f>
        <v>0</v>
      </c>
      <c r="O305" s="1">
        <v>0</v>
      </c>
      <c r="P305" s="1">
        <f>IFERROR(VLOOKUP(B305,'3150 - DHHS ADMINISTRATION'!C$9:I$69,7,FALSE),0)</f>
        <v>0</v>
      </c>
      <c r="Q305" s="1">
        <f t="shared" si="4"/>
        <v>0</v>
      </c>
    </row>
    <row r="306" spans="1:17">
      <c r="A306" s="1">
        <v>311</v>
      </c>
      <c r="B306" s="1" t="s">
        <v>318</v>
      </c>
      <c r="C306" s="1">
        <f>IFERROR(VLOOKUP(B306,'BUILDING DEPRECIATION'!C$9:I$200,7,FALSE),0)</f>
        <v>0</v>
      </c>
      <c r="D306" s="1">
        <v>0</v>
      </c>
      <c r="E306" s="1">
        <f>IFERROR(VLOOKUP(B306,'1130 - CONTROLLER'!C$9:I$582,7,FALSE),0)</f>
        <v>-9.7728452879797043</v>
      </c>
      <c r="F306" s="1">
        <f>IFERROR(VLOOKUP(B306,'1080 - TREASURER'!C$9:I$522,7,FALSE),0)</f>
        <v>0</v>
      </c>
      <c r="G306" s="1">
        <f>IFERROR(VLOOKUP(B306,'1340 - ADM BUDGET AND PLANNING '!C$9:I$592,7,FALSE),0)</f>
        <v>-0.86689290974732469</v>
      </c>
      <c r="H306" s="1">
        <f>IFERROR(VLOOKUP(B306,'1342 - ADM INTERNAL AUDIT'!C$9:I$585,7,FALSE),0)</f>
        <v>-0.8587474463045166</v>
      </c>
      <c r="I306" s="1">
        <v>0</v>
      </c>
      <c r="J306" s="1">
        <f>IFERROR(VLOOKUP(B306,'LEGISLATIVE AUDITOR'!C$9:I$92,7,FALSE),0)</f>
        <v>0</v>
      </c>
      <c r="K306" s="1">
        <f>IFERROR(VLOOKUP(B306,'2892 - DCA ADMINISTRATION'!C$9:I$23,7,FALSE),0)</f>
        <v>0</v>
      </c>
      <c r="L306" s="1">
        <f>IFERROR(VLOOKUP(B306,'1052 - STATE ARCHIVES'!C$9:I$115,7,FALSE),0)</f>
        <v>0</v>
      </c>
      <c r="M306" s="1">
        <v>0</v>
      </c>
      <c r="N306" s="1">
        <f>IFERROR(VLOOKUP(B306,'2889 - LAW LIBRARY'!C$9:I$21,7,FALSE),0)</f>
        <v>0</v>
      </c>
      <c r="O306" s="1">
        <v>0</v>
      </c>
      <c r="P306" s="1">
        <f>IFERROR(VLOOKUP(B306,'3150 - DHHS ADMINISTRATION'!C$9:I$69,7,FALSE),0)</f>
        <v>0</v>
      </c>
      <c r="Q306" s="1">
        <f t="shared" si="4"/>
        <v>-11.498485644031545</v>
      </c>
    </row>
    <row r="307" spans="1:17">
      <c r="A307" s="1">
        <v>312</v>
      </c>
      <c r="B307" s="1" t="s">
        <v>319</v>
      </c>
      <c r="C307" s="1">
        <f>IFERROR(VLOOKUP(B307,'BUILDING DEPRECIATION'!C$9:I$200,7,FALSE),0)</f>
        <v>0</v>
      </c>
      <c r="D307" s="1">
        <v>0</v>
      </c>
      <c r="E307" s="1">
        <f>IFERROR(VLOOKUP(B307,'1130 - CONTROLLER'!C$9:I$582,7,FALSE),0)</f>
        <v>11.348335989987174</v>
      </c>
      <c r="F307" s="1">
        <f>IFERROR(VLOOKUP(B307,'1080 - TREASURER'!C$9:I$522,7,FALSE),0)</f>
        <v>0.68254037114483157</v>
      </c>
      <c r="G307" s="1">
        <f>IFERROR(VLOOKUP(B307,'1340 - ADM BUDGET AND PLANNING '!C$9:I$592,7,FALSE),0)</f>
        <v>421.7486794789699</v>
      </c>
      <c r="H307" s="1">
        <f>IFERROR(VLOOKUP(B307,'1342 - ADM INTERNAL AUDIT'!C$9:I$585,7,FALSE),0)</f>
        <v>0.79092618360521116</v>
      </c>
      <c r="I307" s="1">
        <v>0</v>
      </c>
      <c r="J307" s="1">
        <f>IFERROR(VLOOKUP(B307,'LEGISLATIVE AUDITOR'!C$9:I$92,7,FALSE),0)</f>
        <v>0</v>
      </c>
      <c r="K307" s="1">
        <f>IFERROR(VLOOKUP(B307,'2892 - DCA ADMINISTRATION'!C$9:I$23,7,FALSE),0)</f>
        <v>0</v>
      </c>
      <c r="L307" s="1">
        <f>IFERROR(VLOOKUP(B307,'1052 - STATE ARCHIVES'!C$9:I$115,7,FALSE),0)</f>
        <v>0</v>
      </c>
      <c r="M307" s="1">
        <v>0</v>
      </c>
      <c r="N307" s="1">
        <f>IFERROR(VLOOKUP(B307,'2889 - LAW LIBRARY'!C$9:I$21,7,FALSE),0)</f>
        <v>0</v>
      </c>
      <c r="O307" s="1">
        <v>0</v>
      </c>
      <c r="P307" s="1">
        <f>IFERROR(VLOOKUP(B307,'3150 - DHHS ADMINISTRATION'!C$9:I$69,7,FALSE),0)</f>
        <v>0</v>
      </c>
      <c r="Q307" s="1">
        <f t="shared" si="4"/>
        <v>434.57048202370714</v>
      </c>
    </row>
    <row r="308" spans="1:17">
      <c r="A308" s="1">
        <v>313</v>
      </c>
      <c r="B308" s="1" t="s">
        <v>320</v>
      </c>
      <c r="C308" s="1">
        <f>IFERROR(VLOOKUP(B308,'BUILDING DEPRECIATION'!C$9:I$200,7,FALSE),0)</f>
        <v>0</v>
      </c>
      <c r="D308" s="1">
        <v>0</v>
      </c>
      <c r="E308" s="1">
        <f>IFERROR(VLOOKUP(B308,'1130 - CONTROLLER'!C$9:I$582,7,FALSE),0)</f>
        <v>130.09719688943724</v>
      </c>
      <c r="F308" s="1">
        <f>IFERROR(VLOOKUP(B308,'1080 - TREASURER'!C$9:I$522,7,FALSE),0)</f>
        <v>14.535139381447868</v>
      </c>
      <c r="G308" s="1">
        <f>IFERROR(VLOOKUP(B308,'1340 - ADM BUDGET AND PLANNING '!C$9:I$592,7,FALSE),0)</f>
        <v>639.06304736151935</v>
      </c>
      <c r="H308" s="1">
        <f>IFERROR(VLOOKUP(B308,'1342 - ADM INTERNAL AUDIT'!C$9:I$585,7,FALSE),0)</f>
        <v>9.3691324947697883</v>
      </c>
      <c r="I308" s="1">
        <v>0</v>
      </c>
      <c r="J308" s="1">
        <f>IFERROR(VLOOKUP(B308,'LEGISLATIVE AUDITOR'!C$9:I$92,7,FALSE),0)</f>
        <v>0</v>
      </c>
      <c r="K308" s="1">
        <f>IFERROR(VLOOKUP(B308,'2892 - DCA ADMINISTRATION'!C$9:I$23,7,FALSE),0)</f>
        <v>0</v>
      </c>
      <c r="L308" s="1">
        <f>IFERROR(VLOOKUP(B308,'1052 - STATE ARCHIVES'!C$9:I$115,7,FALSE),0)</f>
        <v>0</v>
      </c>
      <c r="M308" s="1">
        <v>0</v>
      </c>
      <c r="N308" s="1">
        <f>IFERROR(VLOOKUP(B308,'2889 - LAW LIBRARY'!C$9:I$21,7,FALSE),0)</f>
        <v>0</v>
      </c>
      <c r="O308" s="1">
        <v>0</v>
      </c>
      <c r="P308" s="1">
        <f>IFERROR(VLOOKUP(B308,'3150 - DHHS ADMINISTRATION'!C$9:I$69,7,FALSE),0)</f>
        <v>0</v>
      </c>
      <c r="Q308" s="1">
        <f t="shared" si="4"/>
        <v>793.06451612717422</v>
      </c>
    </row>
    <row r="309" spans="1:17">
      <c r="A309" s="1">
        <v>314</v>
      </c>
      <c r="B309" s="1" t="s">
        <v>321</v>
      </c>
      <c r="C309" s="1">
        <f>IFERROR(VLOOKUP(B309,'BUILDING DEPRECIATION'!C$9:I$200,7,FALSE),0)</f>
        <v>0</v>
      </c>
      <c r="D309" s="1">
        <v>0</v>
      </c>
      <c r="E309" s="1">
        <f>IFERROR(VLOOKUP(B309,'1130 - CONTROLLER'!C$9:I$582,7,FALSE),0)</f>
        <v>-643.11037033338732</v>
      </c>
      <c r="F309" s="1">
        <f>IFERROR(VLOOKUP(B309,'1080 - TREASURER'!C$9:I$522,7,FALSE),0)</f>
        <v>-83.729531363914987</v>
      </c>
      <c r="G309" s="1">
        <f>IFERROR(VLOOKUP(B309,'1340 - ADM BUDGET AND PLANNING '!C$9:I$592,7,FALSE),0)</f>
        <v>361.08437260460937</v>
      </c>
      <c r="H309" s="1">
        <f>IFERROR(VLOOKUP(B309,'1342 - ADM INTERNAL AUDIT'!C$9:I$585,7,FALSE),0)</f>
        <v>-57.991931700104729</v>
      </c>
      <c r="I309" s="1">
        <v>0</v>
      </c>
      <c r="J309" s="1">
        <f>IFERROR(VLOOKUP(B309,'LEGISLATIVE AUDITOR'!C$9:I$92,7,FALSE),0)</f>
        <v>0</v>
      </c>
      <c r="K309" s="1">
        <f>IFERROR(VLOOKUP(B309,'2892 - DCA ADMINISTRATION'!C$9:I$23,7,FALSE),0)</f>
        <v>0</v>
      </c>
      <c r="L309" s="1">
        <f>IFERROR(VLOOKUP(B309,'1052 - STATE ARCHIVES'!C$9:I$115,7,FALSE),0)</f>
        <v>0</v>
      </c>
      <c r="M309" s="1">
        <v>0</v>
      </c>
      <c r="N309" s="1">
        <f>IFERROR(VLOOKUP(B309,'2889 - LAW LIBRARY'!C$9:I$21,7,FALSE),0)</f>
        <v>0</v>
      </c>
      <c r="O309" s="1">
        <v>0</v>
      </c>
      <c r="P309" s="1">
        <f>IFERROR(VLOOKUP(B309,'3150 - DHHS ADMINISTRATION'!C$9:I$69,7,FALSE),0)</f>
        <v>0</v>
      </c>
      <c r="Q309" s="1">
        <f t="shared" si="4"/>
        <v>-423.74746079279771</v>
      </c>
    </row>
    <row r="310" spans="1:17">
      <c r="A310" s="1">
        <v>315</v>
      </c>
      <c r="B310" s="1" t="s">
        <v>322</v>
      </c>
      <c r="C310" s="1">
        <f>IFERROR(VLOOKUP(B310,'BUILDING DEPRECIATION'!C$9:I$200,7,FALSE),0)</f>
        <v>0</v>
      </c>
      <c r="D310" s="1">
        <v>0</v>
      </c>
      <c r="E310" s="1">
        <f>IFERROR(VLOOKUP(B310,'1130 - CONTROLLER'!C$9:I$582,7,FALSE),0)</f>
        <v>17.54749864437235</v>
      </c>
      <c r="F310" s="1">
        <f>IFERROR(VLOOKUP(B310,'1080 - TREASURER'!C$9:I$522,7,FALSE),0)</f>
        <v>0</v>
      </c>
      <c r="G310" s="1">
        <f>IFERROR(VLOOKUP(B310,'1340 - ADM BUDGET AND PLANNING '!C$9:I$592,7,FALSE),0)</f>
        <v>422.37536679578858</v>
      </c>
      <c r="H310" s="1">
        <f>IFERROR(VLOOKUP(B310,'1342 - ADM INTERNAL AUDIT'!C$9:I$585,7,FALSE),0)</f>
        <v>1.3731533548253552</v>
      </c>
      <c r="I310" s="1">
        <v>0</v>
      </c>
      <c r="J310" s="1">
        <f>IFERROR(VLOOKUP(B310,'LEGISLATIVE AUDITOR'!C$9:I$92,7,FALSE),0)</f>
        <v>0</v>
      </c>
      <c r="K310" s="1">
        <f>IFERROR(VLOOKUP(B310,'2892 - DCA ADMINISTRATION'!C$9:I$23,7,FALSE),0)</f>
        <v>0</v>
      </c>
      <c r="L310" s="1">
        <f>IFERROR(VLOOKUP(B310,'1052 - STATE ARCHIVES'!C$9:I$115,7,FALSE),0)</f>
        <v>0</v>
      </c>
      <c r="M310" s="1">
        <v>0</v>
      </c>
      <c r="N310" s="1">
        <f>IFERROR(VLOOKUP(B310,'2889 - LAW LIBRARY'!C$9:I$21,7,FALSE),0)</f>
        <v>0</v>
      </c>
      <c r="O310" s="1">
        <v>0</v>
      </c>
      <c r="P310" s="1">
        <f>IFERROR(VLOOKUP(B310,'3150 - DHHS ADMINISTRATION'!C$9:I$69,7,FALSE),0)</f>
        <v>0</v>
      </c>
      <c r="Q310" s="1">
        <f t="shared" si="4"/>
        <v>441.29601879498631</v>
      </c>
    </row>
    <row r="311" spans="1:17">
      <c r="A311" s="1">
        <v>316</v>
      </c>
      <c r="B311" s="1" t="s">
        <v>323</v>
      </c>
      <c r="C311" s="1">
        <f>IFERROR(VLOOKUP(B311,'BUILDING DEPRECIATION'!C$9:I$200,7,FALSE),0)</f>
        <v>0</v>
      </c>
      <c r="D311" s="1">
        <v>0</v>
      </c>
      <c r="E311" s="1">
        <f>IFERROR(VLOOKUP(B311,'1130 - CONTROLLER'!C$9:I$582,7,FALSE),0)</f>
        <v>40.21508870835261</v>
      </c>
      <c r="F311" s="1">
        <f>IFERROR(VLOOKUP(B311,'1080 - TREASURER'!C$9:I$522,7,FALSE),0)</f>
        <v>-0.52216694406168396</v>
      </c>
      <c r="G311" s="1">
        <f>IFERROR(VLOOKUP(B311,'1340 - ADM BUDGET AND PLANNING '!C$9:I$592,7,FALSE),0)</f>
        <v>633.89314879507185</v>
      </c>
      <c r="H311" s="1">
        <f>IFERROR(VLOOKUP(B311,'1342 - ADM INTERNAL AUDIT'!C$9:I$585,7,FALSE),0)</f>
        <v>2.8399443563539277</v>
      </c>
      <c r="I311" s="1">
        <v>0</v>
      </c>
      <c r="J311" s="1">
        <f>IFERROR(VLOOKUP(B311,'LEGISLATIVE AUDITOR'!C$9:I$92,7,FALSE),0)</f>
        <v>0</v>
      </c>
      <c r="K311" s="1">
        <f>IFERROR(VLOOKUP(B311,'2892 - DCA ADMINISTRATION'!C$9:I$23,7,FALSE),0)</f>
        <v>0</v>
      </c>
      <c r="L311" s="1">
        <f>IFERROR(VLOOKUP(B311,'1052 - STATE ARCHIVES'!C$9:I$115,7,FALSE),0)</f>
        <v>0</v>
      </c>
      <c r="M311" s="1">
        <v>0</v>
      </c>
      <c r="N311" s="1">
        <f>IFERROR(VLOOKUP(B311,'2889 - LAW LIBRARY'!C$9:I$21,7,FALSE),0)</f>
        <v>0</v>
      </c>
      <c r="O311" s="1">
        <v>0</v>
      </c>
      <c r="P311" s="1">
        <f>IFERROR(VLOOKUP(B311,'3150 - DHHS ADMINISTRATION'!C$9:I$69,7,FALSE),0)</f>
        <v>0</v>
      </c>
      <c r="Q311" s="1">
        <f t="shared" si="4"/>
        <v>676.42601491571668</v>
      </c>
    </row>
    <row r="312" spans="1:17">
      <c r="A312" s="1">
        <v>317</v>
      </c>
      <c r="B312" s="1" t="s">
        <v>324</v>
      </c>
      <c r="C312" s="1">
        <f>IFERROR(VLOOKUP(B312,'BUILDING DEPRECIATION'!C$9:I$200,7,FALSE),0)</f>
        <v>0</v>
      </c>
      <c r="D312" s="1">
        <v>0</v>
      </c>
      <c r="E312" s="1">
        <f>IFERROR(VLOOKUP(B312,'1130 - CONTROLLER'!C$9:I$582,7,FALSE),0)</f>
        <v>3.8945971571948421</v>
      </c>
      <c r="F312" s="1">
        <f>IFERROR(VLOOKUP(B312,'1080 - TREASURER'!C$9:I$522,7,FALSE),0)</f>
        <v>0</v>
      </c>
      <c r="G312" s="1">
        <f>IFERROR(VLOOKUP(B312,'1340 - ADM BUDGET AND PLANNING '!C$9:I$592,7,FALSE),0)</f>
        <v>421.39468214407805</v>
      </c>
      <c r="H312" s="1">
        <f>IFERROR(VLOOKUP(B312,'1342 - ADM INTERNAL AUDIT'!C$9:I$585,7,FALSE),0)</f>
        <v>0.28596829568088167</v>
      </c>
      <c r="I312" s="1">
        <v>0</v>
      </c>
      <c r="J312" s="1">
        <f>IFERROR(VLOOKUP(B312,'LEGISLATIVE AUDITOR'!C$9:I$92,7,FALSE),0)</f>
        <v>0</v>
      </c>
      <c r="K312" s="1">
        <f>IFERROR(VLOOKUP(B312,'2892 - DCA ADMINISTRATION'!C$9:I$23,7,FALSE),0)</f>
        <v>0</v>
      </c>
      <c r="L312" s="1">
        <f>IFERROR(VLOOKUP(B312,'1052 - STATE ARCHIVES'!C$9:I$115,7,FALSE),0)</f>
        <v>0</v>
      </c>
      <c r="M312" s="1">
        <v>0</v>
      </c>
      <c r="N312" s="1">
        <f>IFERROR(VLOOKUP(B312,'2889 - LAW LIBRARY'!C$9:I$21,7,FALSE),0)</f>
        <v>0</v>
      </c>
      <c r="O312" s="1">
        <v>0</v>
      </c>
      <c r="P312" s="1">
        <f>IFERROR(VLOOKUP(B312,'3150 - DHHS ADMINISTRATION'!C$9:I$69,7,FALSE),0)</f>
        <v>0</v>
      </c>
      <c r="Q312" s="1">
        <f t="shared" si="4"/>
        <v>425.57524759695377</v>
      </c>
    </row>
    <row r="313" spans="1:17">
      <c r="A313" s="1">
        <v>318</v>
      </c>
      <c r="B313" s="1" t="s">
        <v>325</v>
      </c>
      <c r="C313" s="1">
        <f>IFERROR(VLOOKUP(B313,'BUILDING DEPRECIATION'!C$9:I$200,7,FALSE),0)</f>
        <v>0</v>
      </c>
      <c r="D313" s="1">
        <v>0</v>
      </c>
      <c r="E313" s="1">
        <f>IFERROR(VLOOKUP(B313,'1130 - CONTROLLER'!C$9:I$582,7,FALSE),0)</f>
        <v>4.8282588120016925</v>
      </c>
      <c r="F313" s="1">
        <f>IFERROR(VLOOKUP(B313,'1080 - TREASURER'!C$9:I$522,7,FALSE),0)</f>
        <v>-1.2640466235650762</v>
      </c>
      <c r="G313" s="1">
        <f>IFERROR(VLOOKUP(B313,'1340 - ADM BUDGET AND PLANNING '!C$9:I$592,7,FALSE),0)</f>
        <v>421.13192330214912</v>
      </c>
      <c r="H313" s="1">
        <f>IFERROR(VLOOKUP(B313,'1342 - ADM INTERNAL AUDIT'!C$9:I$585,7,FALSE),0)</f>
        <v>0.19925099178855843</v>
      </c>
      <c r="I313" s="1">
        <v>0</v>
      </c>
      <c r="J313" s="1">
        <f>IFERROR(VLOOKUP(B313,'LEGISLATIVE AUDITOR'!C$9:I$92,7,FALSE),0)</f>
        <v>0</v>
      </c>
      <c r="K313" s="1">
        <f>IFERROR(VLOOKUP(B313,'2892 - DCA ADMINISTRATION'!C$9:I$23,7,FALSE),0)</f>
        <v>0</v>
      </c>
      <c r="L313" s="1">
        <f>IFERROR(VLOOKUP(B313,'1052 - STATE ARCHIVES'!C$9:I$115,7,FALSE),0)</f>
        <v>0</v>
      </c>
      <c r="M313" s="1">
        <v>0</v>
      </c>
      <c r="N313" s="1">
        <f>IFERROR(VLOOKUP(B313,'2889 - LAW LIBRARY'!C$9:I$21,7,FALSE),0)</f>
        <v>0</v>
      </c>
      <c r="O313" s="1">
        <v>0</v>
      </c>
      <c r="P313" s="1">
        <f>IFERROR(VLOOKUP(B313,'3150 - DHHS ADMINISTRATION'!C$9:I$69,7,FALSE),0)</f>
        <v>0</v>
      </c>
      <c r="Q313" s="1">
        <f t="shared" si="4"/>
        <v>424.89538648237431</v>
      </c>
    </row>
    <row r="314" spans="1:17">
      <c r="A314" s="1">
        <v>319</v>
      </c>
      <c r="B314" s="1" t="s">
        <v>326</v>
      </c>
      <c r="C314" s="1">
        <f>IFERROR(VLOOKUP(B314,'BUILDING DEPRECIATION'!C$9:I$200,7,FALSE),0)</f>
        <v>0</v>
      </c>
      <c r="D314" s="1">
        <v>0</v>
      </c>
      <c r="E314" s="1">
        <f>IFERROR(VLOOKUP(B314,'1130 - CONTROLLER'!C$9:I$582,7,FALSE),0)</f>
        <v>7.7891943143896842</v>
      </c>
      <c r="F314" s="1">
        <f>IFERROR(VLOOKUP(B314,'1080 - TREASURER'!C$9:I$522,7,FALSE),0)</f>
        <v>0</v>
      </c>
      <c r="G314" s="1">
        <f>IFERROR(VLOOKUP(B314,'1340 - ADM BUDGET AND PLANNING '!C$9:I$592,7,FALSE),0)</f>
        <v>421.62495659700915</v>
      </c>
      <c r="H314" s="1">
        <f>IFERROR(VLOOKUP(B314,'1342 - ADM INTERNAL AUDIT'!C$9:I$585,7,FALSE),0)</f>
        <v>0.57193659136176334</v>
      </c>
      <c r="I314" s="1">
        <v>0</v>
      </c>
      <c r="J314" s="1">
        <f>IFERROR(VLOOKUP(B314,'LEGISLATIVE AUDITOR'!C$9:I$92,7,FALSE),0)</f>
        <v>0</v>
      </c>
      <c r="K314" s="1">
        <f>IFERROR(VLOOKUP(B314,'2892 - DCA ADMINISTRATION'!C$9:I$23,7,FALSE),0)</f>
        <v>0</v>
      </c>
      <c r="L314" s="1">
        <f>IFERROR(VLOOKUP(B314,'1052 - STATE ARCHIVES'!C$9:I$115,7,FALSE),0)</f>
        <v>0</v>
      </c>
      <c r="M314" s="1">
        <v>0</v>
      </c>
      <c r="N314" s="1">
        <f>IFERROR(VLOOKUP(B314,'2889 - LAW LIBRARY'!C$9:I$21,7,FALSE),0)</f>
        <v>0</v>
      </c>
      <c r="O314" s="1">
        <v>0</v>
      </c>
      <c r="P314" s="1">
        <f>IFERROR(VLOOKUP(B314,'3150 - DHHS ADMINISTRATION'!C$9:I$69,7,FALSE),0)</f>
        <v>0</v>
      </c>
      <c r="Q314" s="1">
        <f t="shared" si="4"/>
        <v>429.9860875027606</v>
      </c>
    </row>
    <row r="315" spans="1:17">
      <c r="A315" s="1">
        <v>320</v>
      </c>
      <c r="B315" s="1" t="s">
        <v>327</v>
      </c>
      <c r="C315" s="1">
        <f>IFERROR(VLOOKUP(B315,'BUILDING DEPRECIATION'!C$9:I$200,7,FALSE),0)</f>
        <v>0</v>
      </c>
      <c r="D315" s="1">
        <v>0</v>
      </c>
      <c r="E315" s="1">
        <f>IFERROR(VLOOKUP(B315,'1130 - CONTROLLER'!C$9:I$582,7,FALSE),0)</f>
        <v>79.248306028283267</v>
      </c>
      <c r="F315" s="1">
        <f>IFERROR(VLOOKUP(B315,'1080 - TREASURER'!C$9:I$522,7,FALSE),0)</f>
        <v>5.6054683328645751</v>
      </c>
      <c r="G315" s="1">
        <f>IFERROR(VLOOKUP(B315,'1340 - ADM BUDGET AND PLANNING '!C$9:I$592,7,FALSE),0)</f>
        <v>847.47699343576289</v>
      </c>
      <c r="H315" s="1">
        <f>IFERROR(VLOOKUP(B315,'1342 - ADM INTERNAL AUDIT'!C$9:I$585,7,FALSE),0)</f>
        <v>6.0448114102082942</v>
      </c>
      <c r="I315" s="1">
        <v>0</v>
      </c>
      <c r="J315" s="1">
        <f>IFERROR(VLOOKUP(B315,'LEGISLATIVE AUDITOR'!C$9:I$92,7,FALSE),0)</f>
        <v>0</v>
      </c>
      <c r="K315" s="1">
        <f>IFERROR(VLOOKUP(B315,'2892 - DCA ADMINISTRATION'!C$9:I$23,7,FALSE),0)</f>
        <v>0</v>
      </c>
      <c r="L315" s="1">
        <f>IFERROR(VLOOKUP(B315,'1052 - STATE ARCHIVES'!C$9:I$115,7,FALSE),0)</f>
        <v>0</v>
      </c>
      <c r="M315" s="1">
        <v>0</v>
      </c>
      <c r="N315" s="1">
        <f>IFERROR(VLOOKUP(B315,'2889 - LAW LIBRARY'!C$9:I$21,7,FALSE),0)</f>
        <v>0</v>
      </c>
      <c r="O315" s="1">
        <v>0</v>
      </c>
      <c r="P315" s="1">
        <f>IFERROR(VLOOKUP(B315,'3150 - DHHS ADMINISTRATION'!C$9:I$69,7,FALSE),0)</f>
        <v>0</v>
      </c>
      <c r="Q315" s="1">
        <f t="shared" si="4"/>
        <v>938.37557920711902</v>
      </c>
    </row>
    <row r="316" spans="1:17">
      <c r="A316" s="1">
        <v>321</v>
      </c>
      <c r="B316" s="1" t="s">
        <v>328</v>
      </c>
      <c r="C316" s="1">
        <f>IFERROR(VLOOKUP(B316,'BUILDING DEPRECIATION'!C$9:I$200,7,FALSE),0)</f>
        <v>0</v>
      </c>
      <c r="D316" s="1">
        <v>0</v>
      </c>
      <c r="E316" s="1">
        <f>IFERROR(VLOOKUP(B316,'1130 - CONTROLLER'!C$9:I$582,7,FALSE),0)</f>
        <v>27.91855010556155</v>
      </c>
      <c r="F316" s="1">
        <f>IFERROR(VLOOKUP(B316,'1080 - TREASURER'!C$9:I$522,7,FALSE),0)</f>
        <v>2.8576623502927148</v>
      </c>
      <c r="G316" s="1">
        <f>IFERROR(VLOOKUP(B316,'1340 - ADM BUDGET AND PLANNING '!C$9:I$592,7,FALSE),0)</f>
        <v>422.87294929263663</v>
      </c>
      <c r="H316" s="1">
        <f>IFERROR(VLOOKUP(B316,'1342 - ADM INTERNAL AUDIT'!C$9:I$585,7,FALSE),0)</f>
        <v>2.0782047938001145</v>
      </c>
      <c r="I316" s="1">
        <v>0</v>
      </c>
      <c r="J316" s="1">
        <f>IFERROR(VLOOKUP(B316,'LEGISLATIVE AUDITOR'!C$9:I$92,7,FALSE),0)</f>
        <v>0</v>
      </c>
      <c r="K316" s="1">
        <f>IFERROR(VLOOKUP(B316,'2892 - DCA ADMINISTRATION'!C$9:I$23,7,FALSE),0)</f>
        <v>0</v>
      </c>
      <c r="L316" s="1">
        <f>IFERROR(VLOOKUP(B316,'1052 - STATE ARCHIVES'!C$9:I$115,7,FALSE),0)</f>
        <v>0</v>
      </c>
      <c r="M316" s="1">
        <v>0</v>
      </c>
      <c r="N316" s="1">
        <f>IFERROR(VLOOKUP(B316,'2889 - LAW LIBRARY'!C$9:I$21,7,FALSE),0)</f>
        <v>0</v>
      </c>
      <c r="O316" s="1">
        <v>0</v>
      </c>
      <c r="P316" s="1">
        <f>IFERROR(VLOOKUP(B316,'3150 - DHHS ADMINISTRATION'!C$9:I$69,7,FALSE),0)</f>
        <v>0</v>
      </c>
      <c r="Q316" s="1">
        <f t="shared" si="4"/>
        <v>455.72736654229101</v>
      </c>
    </row>
    <row r="317" spans="1:17">
      <c r="A317" s="1">
        <v>322</v>
      </c>
      <c r="B317" s="1" t="s">
        <v>329</v>
      </c>
      <c r="C317" s="1">
        <f>IFERROR(VLOOKUP(B317,'BUILDING DEPRECIATION'!C$9:I$200,7,FALSE),0)</f>
        <v>0</v>
      </c>
      <c r="D317" s="1">
        <v>0</v>
      </c>
      <c r="E317" s="1">
        <f>IFERROR(VLOOKUP(B317,'1130 - CONTROLLER'!C$9:I$582,7,FALSE),0)</f>
        <v>36.378655383145933</v>
      </c>
      <c r="F317" s="1">
        <f>IFERROR(VLOOKUP(B317,'1080 - TREASURER'!C$9:I$522,7,FALSE),0)</f>
        <v>0.68254037114483157</v>
      </c>
      <c r="G317" s="1">
        <f>IFERROR(VLOOKUP(B317,'1340 - ADM BUDGET AND PLANNING '!C$9:I$592,7,FALSE),0)</f>
        <v>634.12880518601241</v>
      </c>
      <c r="H317" s="1">
        <f>IFERROR(VLOOKUP(B317,'1342 - ADM INTERNAL AUDIT'!C$9:I$585,7,FALSE),0)</f>
        <v>2.7840987920367453</v>
      </c>
      <c r="I317" s="1">
        <v>0</v>
      </c>
      <c r="J317" s="1">
        <f>IFERROR(VLOOKUP(B317,'LEGISLATIVE AUDITOR'!C$9:I$92,7,FALSE),0)</f>
        <v>0</v>
      </c>
      <c r="K317" s="1">
        <f>IFERROR(VLOOKUP(B317,'2892 - DCA ADMINISTRATION'!C$9:I$23,7,FALSE),0)</f>
        <v>0</v>
      </c>
      <c r="L317" s="1">
        <f>IFERROR(VLOOKUP(B317,'1052 - STATE ARCHIVES'!C$9:I$115,7,FALSE),0)</f>
        <v>0</v>
      </c>
      <c r="M317" s="1">
        <v>0</v>
      </c>
      <c r="N317" s="1">
        <f>IFERROR(VLOOKUP(B317,'2889 - LAW LIBRARY'!C$9:I$21,7,FALSE),0)</f>
        <v>0</v>
      </c>
      <c r="O317" s="1">
        <v>0</v>
      </c>
      <c r="P317" s="1">
        <f>IFERROR(VLOOKUP(B317,'3150 - DHHS ADMINISTRATION'!C$9:I$69,7,FALSE),0)</f>
        <v>0</v>
      </c>
      <c r="Q317" s="1">
        <f t="shared" si="4"/>
        <v>673.97409973233994</v>
      </c>
    </row>
    <row r="318" spans="1:17">
      <c r="A318" s="1">
        <v>323</v>
      </c>
      <c r="B318" s="1" t="s">
        <v>330</v>
      </c>
      <c r="C318" s="1">
        <f>IFERROR(VLOOKUP(B318,'BUILDING DEPRECIATION'!C$9:I$200,7,FALSE),0)</f>
        <v>0</v>
      </c>
      <c r="D318" s="1">
        <v>0</v>
      </c>
      <c r="E318" s="1">
        <f>IFERROR(VLOOKUP(B318,'1130 - CONTROLLER'!C$9:I$582,7,FALSE),0)</f>
        <v>17.868413167972658</v>
      </c>
      <c r="F318" s="1">
        <f>IFERROR(VLOOKUP(B318,'1080 - TREASURER'!C$9:I$522,7,FALSE),0)</f>
        <v>0</v>
      </c>
      <c r="G318" s="1">
        <f>IFERROR(VLOOKUP(B318,'1340 - ADM BUDGET AND PLANNING '!C$9:I$592,7,FALSE),0)</f>
        <v>422.3654356557908</v>
      </c>
      <c r="H318" s="1">
        <f>IFERROR(VLOOKUP(B318,'1342 - ADM INTERNAL AUDIT'!C$9:I$585,7,FALSE),0)</f>
        <v>1.382601375421864</v>
      </c>
      <c r="I318" s="1">
        <v>0</v>
      </c>
      <c r="J318" s="1">
        <f>IFERROR(VLOOKUP(B318,'LEGISLATIVE AUDITOR'!C$9:I$92,7,FALSE),0)</f>
        <v>0</v>
      </c>
      <c r="K318" s="1">
        <f>IFERROR(VLOOKUP(B318,'2892 - DCA ADMINISTRATION'!C$9:I$23,7,FALSE),0)</f>
        <v>0</v>
      </c>
      <c r="L318" s="1">
        <f>IFERROR(VLOOKUP(B318,'1052 - STATE ARCHIVES'!C$9:I$115,7,FALSE),0)</f>
        <v>0</v>
      </c>
      <c r="M318" s="1">
        <v>0</v>
      </c>
      <c r="N318" s="1">
        <f>IFERROR(VLOOKUP(B318,'2889 - LAW LIBRARY'!C$9:I$21,7,FALSE),0)</f>
        <v>0</v>
      </c>
      <c r="O318" s="1">
        <v>0</v>
      </c>
      <c r="P318" s="1">
        <f>IFERROR(VLOOKUP(B318,'3150 - DHHS ADMINISTRATION'!C$9:I$69,7,FALSE),0)</f>
        <v>0</v>
      </c>
      <c r="Q318" s="1">
        <f t="shared" si="4"/>
        <v>441.61645019918535</v>
      </c>
    </row>
    <row r="319" spans="1:17">
      <c r="A319" s="1">
        <v>324</v>
      </c>
      <c r="B319" s="1" t="s">
        <v>331</v>
      </c>
      <c r="C319" s="1">
        <f>IFERROR(VLOOKUP(B319,'BUILDING DEPRECIATION'!C$9:I$200,7,FALSE),0)</f>
        <v>0</v>
      </c>
      <c r="D319" s="1">
        <v>0</v>
      </c>
      <c r="E319" s="1">
        <f>IFERROR(VLOOKUP(B319,'1130 - CONTROLLER'!C$9:I$582,7,FALSE),0)</f>
        <v>0</v>
      </c>
      <c r="F319" s="1">
        <f>IFERROR(VLOOKUP(B319,'1080 - TREASURER'!C$9:I$522,7,FALSE),0)</f>
        <v>0</v>
      </c>
      <c r="G319" s="1">
        <f>IFERROR(VLOOKUP(B319,'1340 - ADM BUDGET AND PLANNING '!C$9:I$592,7,FALSE),0)</f>
        <v>0</v>
      </c>
      <c r="H319" s="1">
        <f>IFERROR(VLOOKUP(B319,'1342 - ADM INTERNAL AUDIT'!C$9:I$585,7,FALSE),0)</f>
        <v>0</v>
      </c>
      <c r="I319" s="1">
        <v>0</v>
      </c>
      <c r="J319" s="1">
        <f>IFERROR(VLOOKUP(B319,'LEGISLATIVE AUDITOR'!C$9:I$92,7,FALSE),0)</f>
        <v>0</v>
      </c>
      <c r="K319" s="1">
        <f>IFERROR(VLOOKUP(B319,'2892 - DCA ADMINISTRATION'!C$9:I$23,7,FALSE),0)</f>
        <v>0</v>
      </c>
      <c r="L319" s="1">
        <f>IFERROR(VLOOKUP(B319,'1052 - STATE ARCHIVES'!C$9:I$115,7,FALSE),0)</f>
        <v>0</v>
      </c>
      <c r="M319" s="1">
        <v>0</v>
      </c>
      <c r="N319" s="1">
        <f>IFERROR(VLOOKUP(B319,'2889 - LAW LIBRARY'!C$9:I$21,7,FALSE),0)</f>
        <v>0</v>
      </c>
      <c r="O319" s="1">
        <v>0</v>
      </c>
      <c r="P319" s="1">
        <f>IFERROR(VLOOKUP(B319,'3150 - DHHS ADMINISTRATION'!C$9:I$69,7,FALSE),0)</f>
        <v>0</v>
      </c>
      <c r="Q319" s="1">
        <f t="shared" si="4"/>
        <v>0</v>
      </c>
    </row>
    <row r="320" spans="1:17">
      <c r="A320" s="1">
        <v>325</v>
      </c>
      <c r="B320" s="1" t="s">
        <v>332</v>
      </c>
      <c r="C320" s="1">
        <f>IFERROR(VLOOKUP(B320,'BUILDING DEPRECIATION'!C$9:I$200,7,FALSE),0)</f>
        <v>75469</v>
      </c>
      <c r="D320" s="1">
        <v>0</v>
      </c>
      <c r="E320" s="1">
        <f>IFERROR(VLOOKUP(B320,'1130 - CONTROLLER'!C$9:I$582,7,FALSE),0)</f>
        <v>10243.906431463849</v>
      </c>
      <c r="F320" s="1">
        <f>IFERROR(VLOOKUP(B320,'1080 - TREASURER'!C$9:I$522,7,FALSE),0)</f>
        <v>969.44751274221835</v>
      </c>
      <c r="G320" s="1">
        <f>IFERROR(VLOOKUP(B320,'1340 - ADM BUDGET AND PLANNING '!C$9:I$592,7,FALSE),0)</f>
        <v>6828.7741088283074</v>
      </c>
      <c r="H320" s="1">
        <f>IFERROR(VLOOKUP(B320,'1342 - ADM INTERNAL AUDIT'!C$9:I$585,7,FALSE),0)</f>
        <v>725.00574380619207</v>
      </c>
      <c r="I320" s="1">
        <v>0</v>
      </c>
      <c r="J320" s="1">
        <f>IFERROR(VLOOKUP(B320,'LEGISLATIVE AUDITOR'!C$9:I$92,7,FALSE),0)</f>
        <v>0</v>
      </c>
      <c r="K320" s="1">
        <f>IFERROR(VLOOKUP(B320,'2892 - DCA ADMINISTRATION'!C$9:I$23,7,FALSE),0)</f>
        <v>0</v>
      </c>
      <c r="L320" s="1">
        <f>IFERROR(VLOOKUP(B320,'1052 - STATE ARCHIVES'!C$9:I$115,7,FALSE),0)</f>
        <v>0</v>
      </c>
      <c r="M320" s="1">
        <v>0</v>
      </c>
      <c r="N320" s="1">
        <f>IFERROR(VLOOKUP(B320,'2889 - LAW LIBRARY'!C$9:I$21,7,FALSE),0)</f>
        <v>0</v>
      </c>
      <c r="O320" s="1">
        <v>0</v>
      </c>
      <c r="P320" s="1">
        <f>IFERROR(VLOOKUP(B320,'3150 - DHHS ADMINISTRATION'!C$9:I$69,7,FALSE),0)</f>
        <v>25789.722303990948</v>
      </c>
      <c r="Q320" s="1">
        <f t="shared" si="4"/>
        <v>120025.85610083152</v>
      </c>
    </row>
    <row r="321" spans="1:17">
      <c r="A321" s="1">
        <v>326</v>
      </c>
      <c r="B321" s="1" t="s">
        <v>333</v>
      </c>
      <c r="C321" s="1">
        <f>IFERROR(VLOOKUP(B321,'BUILDING DEPRECIATION'!C$9:I$200,7,FALSE),0)</f>
        <v>-2088</v>
      </c>
      <c r="D321" s="1">
        <v>0</v>
      </c>
      <c r="E321" s="1">
        <f>IFERROR(VLOOKUP(B321,'1130 - CONTROLLER'!C$9:I$582,7,FALSE),0)</f>
        <v>23159.979270243603</v>
      </c>
      <c r="F321" s="1">
        <f>IFERROR(VLOOKUP(B321,'1080 - TREASURER'!C$9:I$522,7,FALSE),0)</f>
        <v>3136.4142942590724</v>
      </c>
      <c r="G321" s="1">
        <f>IFERROR(VLOOKUP(B321,'1340 - ADM BUDGET AND PLANNING '!C$9:I$592,7,FALSE),0)</f>
        <v>14279.718952733372</v>
      </c>
      <c r="H321" s="1">
        <f>IFERROR(VLOOKUP(B321,'1342 - ADM INTERNAL AUDIT'!C$9:I$585,7,FALSE),0)</f>
        <v>1656.8778399965463</v>
      </c>
      <c r="I321" s="1">
        <v>0</v>
      </c>
      <c r="J321" s="1">
        <f>IFERROR(VLOOKUP(B321,'LEGISLATIVE AUDITOR'!C$9:I$92,7,FALSE),0)</f>
        <v>0</v>
      </c>
      <c r="K321" s="1">
        <f>IFERROR(VLOOKUP(B321,'2892 - DCA ADMINISTRATION'!C$9:I$23,7,FALSE),0)</f>
        <v>0</v>
      </c>
      <c r="L321" s="1">
        <f>IFERROR(VLOOKUP(B321,'1052 - STATE ARCHIVES'!C$9:I$115,7,FALSE),0)</f>
        <v>0</v>
      </c>
      <c r="M321" s="1">
        <v>0</v>
      </c>
      <c r="N321" s="1">
        <f>IFERROR(VLOOKUP(B321,'2889 - LAW LIBRARY'!C$9:I$21,7,FALSE),0)</f>
        <v>0</v>
      </c>
      <c r="O321" s="1">
        <v>0</v>
      </c>
      <c r="P321" s="1">
        <f>IFERROR(VLOOKUP(B321,'3150 - DHHS ADMINISTRATION'!C$9:I$69,7,FALSE),0)</f>
        <v>55101.991326170973</v>
      </c>
      <c r="Q321" s="1">
        <f t="shared" si="4"/>
        <v>95246.981683403574</v>
      </c>
    </row>
    <row r="322" spans="1:17">
      <c r="A322" s="1">
        <v>327</v>
      </c>
      <c r="B322" s="1" t="s">
        <v>334</v>
      </c>
      <c r="C322" s="1">
        <f>IFERROR(VLOOKUP(B322,'BUILDING DEPRECIATION'!C$9:I$200,7,FALSE),0)</f>
        <v>0</v>
      </c>
      <c r="D322" s="1">
        <v>0</v>
      </c>
      <c r="E322" s="1">
        <f>IFERROR(VLOOKUP(B322,'1130 - CONTROLLER'!C$9:I$582,7,FALSE),0)</f>
        <v>170700.15947812182</v>
      </c>
      <c r="F322" s="1">
        <f>IFERROR(VLOOKUP(B322,'1080 - TREASURER'!C$9:I$522,7,FALSE),0)</f>
        <v>7581.0917016960893</v>
      </c>
      <c r="G322" s="1">
        <f>IFERROR(VLOOKUP(B322,'1340 - ADM BUDGET AND PLANNING '!C$9:I$592,7,FALSE),0)</f>
        <v>19058.049564903227</v>
      </c>
      <c r="H322" s="1">
        <f>IFERROR(VLOOKUP(B322,'1342 - ADM INTERNAL AUDIT'!C$9:I$585,7,FALSE),0)</f>
        <v>13226.986355322428</v>
      </c>
      <c r="I322" s="1">
        <v>0</v>
      </c>
      <c r="J322" s="1">
        <f>IFERROR(VLOOKUP(B322,'LEGISLATIVE AUDITOR'!C$9:I$92,7,FALSE),0)</f>
        <v>0</v>
      </c>
      <c r="K322" s="1">
        <f>IFERROR(VLOOKUP(B322,'2892 - DCA ADMINISTRATION'!C$9:I$23,7,FALSE),0)</f>
        <v>0</v>
      </c>
      <c r="L322" s="1">
        <f>IFERROR(VLOOKUP(B322,'1052 - STATE ARCHIVES'!C$9:I$115,7,FALSE),0)</f>
        <v>0</v>
      </c>
      <c r="M322" s="1">
        <v>0</v>
      </c>
      <c r="N322" s="1">
        <f>IFERROR(VLOOKUP(B322,'2889 - LAW LIBRARY'!C$9:I$21,7,FALSE),0)</f>
        <v>0</v>
      </c>
      <c r="O322" s="1">
        <v>0</v>
      </c>
      <c r="P322" s="1">
        <f>IFERROR(VLOOKUP(B322,'3150 - DHHS ADMINISTRATION'!C$9:I$69,7,FALSE),0)</f>
        <v>20181.806496188645</v>
      </c>
      <c r="Q322" s="1">
        <f t="shared" si="4"/>
        <v>230748.09359623221</v>
      </c>
    </row>
    <row r="323" spans="1:17">
      <c r="A323" s="1">
        <v>328</v>
      </c>
      <c r="B323" s="1" t="s">
        <v>335</v>
      </c>
      <c r="C323" s="1">
        <f>IFERROR(VLOOKUP(B323,'BUILDING DEPRECIATION'!C$9:I$200,7,FALSE),0)</f>
        <v>0</v>
      </c>
      <c r="D323" s="1">
        <v>0</v>
      </c>
      <c r="E323" s="1">
        <f>IFERROR(VLOOKUP(B323,'1130 - CONTROLLER'!C$9:I$582,7,FALSE),0)</f>
        <v>90440.697123372636</v>
      </c>
      <c r="F323" s="1">
        <f>IFERROR(VLOOKUP(B323,'1080 - TREASURER'!C$9:I$522,7,FALSE),0)</f>
        <v>7410.6533508832817</v>
      </c>
      <c r="G323" s="1">
        <f>IFERROR(VLOOKUP(B323,'1340 - ADM BUDGET AND PLANNING '!C$9:I$592,7,FALSE),0)</f>
        <v>-11805.642998495779</v>
      </c>
      <c r="H323" s="1">
        <f>IFERROR(VLOOKUP(B323,'1342 - ADM INTERNAL AUDIT'!C$9:I$585,7,FALSE),0)</f>
        <v>5538.9905268113325</v>
      </c>
      <c r="I323" s="1">
        <v>-4</v>
      </c>
      <c r="J323" s="1">
        <f>IFERROR(VLOOKUP(B323,'LEGISLATIVE AUDITOR'!C$9:I$92,7,FALSE),0)</f>
        <v>1548.4535069999999</v>
      </c>
      <c r="K323" s="1">
        <f>IFERROR(VLOOKUP(B323,'2892 - DCA ADMINISTRATION'!C$9:I$23,7,FALSE),0)</f>
        <v>0</v>
      </c>
      <c r="L323" s="1">
        <f>IFERROR(VLOOKUP(B323,'1052 - STATE ARCHIVES'!C$9:I$115,7,FALSE),0)</f>
        <v>7778.6563093800141</v>
      </c>
      <c r="M323" s="1">
        <v>1576.4533330785</v>
      </c>
      <c r="N323" s="1">
        <f>IFERROR(VLOOKUP(B323,'2889 - LAW LIBRARY'!C$9:I$21,7,FALSE),0)</f>
        <v>0</v>
      </c>
      <c r="O323" s="1">
        <v>0</v>
      </c>
      <c r="P323" s="1">
        <f>IFERROR(VLOOKUP(B323,'3150 - DHHS ADMINISTRATION'!C$9:I$69,7,FALSE),0)</f>
        <v>0</v>
      </c>
      <c r="Q323" s="1">
        <f t="shared" si="4"/>
        <v>102484.26115203</v>
      </c>
    </row>
    <row r="324" spans="1:17">
      <c r="A324" s="1">
        <v>329</v>
      </c>
      <c r="B324" s="1" t="s">
        <v>336</v>
      </c>
      <c r="C324" s="1">
        <f>IFERROR(VLOOKUP(B324,'BUILDING DEPRECIATION'!C$9:I$200,7,FALSE),0)</f>
        <v>0</v>
      </c>
      <c r="D324" s="1">
        <v>0</v>
      </c>
      <c r="E324" s="1">
        <f>IFERROR(VLOOKUP(B324,'1130 - CONTROLLER'!C$9:I$582,7,FALSE),0)</f>
        <v>8281.2723536541398</v>
      </c>
      <c r="F324" s="1">
        <f>IFERROR(VLOOKUP(B324,'1080 - TREASURER'!C$9:I$522,7,FALSE),0)</f>
        <v>894.81042657087403</v>
      </c>
      <c r="G324" s="1">
        <f>IFERROR(VLOOKUP(B324,'1340 - ADM BUDGET AND PLANNING '!C$9:I$592,7,FALSE),0)</f>
        <v>2937.5993334899285</v>
      </c>
      <c r="H324" s="1">
        <f>IFERROR(VLOOKUP(B324,'1342 - ADM INTERNAL AUDIT'!C$9:I$585,7,FALSE),0)</f>
        <v>662.17475746203809</v>
      </c>
      <c r="I324" s="1">
        <v>0</v>
      </c>
      <c r="J324" s="1">
        <f>IFERROR(VLOOKUP(B324,'LEGISLATIVE AUDITOR'!C$9:I$92,7,FALSE),0)</f>
        <v>0</v>
      </c>
      <c r="K324" s="1">
        <f>IFERROR(VLOOKUP(B324,'2892 - DCA ADMINISTRATION'!C$9:I$23,7,FALSE),0)</f>
        <v>0</v>
      </c>
      <c r="L324" s="1">
        <f>IFERROR(VLOOKUP(B324,'1052 - STATE ARCHIVES'!C$9:I$115,7,FALSE),0)</f>
        <v>0</v>
      </c>
      <c r="M324" s="1">
        <v>0</v>
      </c>
      <c r="N324" s="1">
        <f>IFERROR(VLOOKUP(B324,'2889 - LAW LIBRARY'!C$9:I$21,7,FALSE),0)</f>
        <v>0</v>
      </c>
      <c r="O324" s="1">
        <v>0</v>
      </c>
      <c r="P324" s="1">
        <f>IFERROR(VLOOKUP(B324,'3150 - DHHS ADMINISTRATION'!C$9:I$69,7,FALSE),0)</f>
        <v>0</v>
      </c>
      <c r="Q324" s="1">
        <f t="shared" si="4"/>
        <v>12775.85687117698</v>
      </c>
    </row>
    <row r="325" spans="1:17">
      <c r="A325" s="1">
        <v>330</v>
      </c>
      <c r="B325" s="1" t="s">
        <v>337</v>
      </c>
      <c r="C325" s="1">
        <f>IFERROR(VLOOKUP(B325,'BUILDING DEPRECIATION'!C$9:I$200,7,FALSE),0)</f>
        <v>0</v>
      </c>
      <c r="D325" s="1">
        <v>0</v>
      </c>
      <c r="E325" s="1">
        <f>IFERROR(VLOOKUP(B325,'1130 - CONTROLLER'!C$9:I$582,7,FALSE),0)</f>
        <v>62.707173828702977</v>
      </c>
      <c r="F325" s="1">
        <f>IFERROR(VLOOKUP(B325,'1080 - TREASURER'!C$9:I$522,7,FALSE),0)</f>
        <v>4.863588653361183</v>
      </c>
      <c r="G325" s="1">
        <f>IFERROR(VLOOKUP(B325,'1340 - ADM BUDGET AND PLANNING '!C$9:I$592,7,FALSE),0)</f>
        <v>1316.6278390269376</v>
      </c>
      <c r="H325" s="1">
        <f>IFERROR(VLOOKUP(B325,'1342 - ADM INTERNAL AUDIT'!C$9:I$585,7,FALSE),0)</f>
        <v>4.8725941656952401</v>
      </c>
      <c r="I325" s="1">
        <v>0</v>
      </c>
      <c r="J325" s="1">
        <f>IFERROR(VLOOKUP(B325,'LEGISLATIVE AUDITOR'!C$9:I$92,7,FALSE),0)</f>
        <v>0</v>
      </c>
      <c r="K325" s="1">
        <f>IFERROR(VLOOKUP(B325,'2892 - DCA ADMINISTRATION'!C$9:I$23,7,FALSE),0)</f>
        <v>0</v>
      </c>
      <c r="L325" s="1">
        <f>IFERROR(VLOOKUP(B325,'1052 - STATE ARCHIVES'!C$9:I$115,7,FALSE),0)</f>
        <v>0</v>
      </c>
      <c r="M325" s="1">
        <v>0</v>
      </c>
      <c r="N325" s="1">
        <f>IFERROR(VLOOKUP(B325,'2889 - LAW LIBRARY'!C$9:I$21,7,FALSE),0)</f>
        <v>0</v>
      </c>
      <c r="O325" s="1">
        <v>0</v>
      </c>
      <c r="P325" s="1">
        <f>IFERROR(VLOOKUP(B325,'3150 - DHHS ADMINISTRATION'!C$9:I$69,7,FALSE),0)</f>
        <v>0</v>
      </c>
      <c r="Q325" s="1">
        <f t="shared" si="4"/>
        <v>1389.071195674697</v>
      </c>
    </row>
    <row r="326" spans="1:17">
      <c r="A326" s="1">
        <v>331</v>
      </c>
      <c r="B326" s="1" t="s">
        <v>338</v>
      </c>
      <c r="C326" s="1">
        <f>IFERROR(VLOOKUP(B326,'BUILDING DEPRECIATION'!C$9:I$200,7,FALSE),0)</f>
        <v>0</v>
      </c>
      <c r="D326" s="1">
        <v>0</v>
      </c>
      <c r="E326" s="1">
        <f>IFERROR(VLOOKUP(B326,'1130 - CONTROLLER'!C$9:I$582,7,FALSE),0)</f>
        <v>300.04494508963569</v>
      </c>
      <c r="F326" s="1">
        <f>IFERROR(VLOOKUP(B326,'1080 - TREASURER'!C$9:I$522,7,FALSE),0)</f>
        <v>40.637899426330037</v>
      </c>
      <c r="G326" s="1">
        <f>IFERROR(VLOOKUP(B326,'1340 - ADM BUDGET AND PLANNING '!C$9:I$592,7,FALSE),0)</f>
        <v>105.01409707428589</v>
      </c>
      <c r="H326" s="1">
        <f>IFERROR(VLOOKUP(B326,'1342 - ADM INTERNAL AUDIT'!C$9:I$585,7,FALSE),0)</f>
        <v>21.39616927677422</v>
      </c>
      <c r="I326" s="1">
        <v>0</v>
      </c>
      <c r="J326" s="1">
        <f>IFERROR(VLOOKUP(B326,'LEGISLATIVE AUDITOR'!C$9:I$92,7,FALSE),0)</f>
        <v>0</v>
      </c>
      <c r="K326" s="1">
        <f>IFERROR(VLOOKUP(B326,'2892 - DCA ADMINISTRATION'!C$9:I$23,7,FALSE),0)</f>
        <v>0</v>
      </c>
      <c r="L326" s="1">
        <f>IFERROR(VLOOKUP(B326,'1052 - STATE ARCHIVES'!C$9:I$115,7,FALSE),0)</f>
        <v>0</v>
      </c>
      <c r="M326" s="1">
        <v>0</v>
      </c>
      <c r="N326" s="1">
        <f>IFERROR(VLOOKUP(B326,'2889 - LAW LIBRARY'!C$9:I$21,7,FALSE),0)</f>
        <v>0</v>
      </c>
      <c r="O326" s="1">
        <v>0</v>
      </c>
      <c r="P326" s="1">
        <f>IFERROR(VLOOKUP(B326,'3150 - DHHS ADMINISTRATION'!C$9:I$69,7,FALSE),0)</f>
        <v>0</v>
      </c>
      <c r="Q326" s="1">
        <f t="shared" si="4"/>
        <v>467.09311086702581</v>
      </c>
    </row>
    <row r="327" spans="1:17">
      <c r="A327" s="1">
        <v>332</v>
      </c>
      <c r="B327" s="1" t="s">
        <v>339</v>
      </c>
      <c r="C327" s="1">
        <f>IFERROR(VLOOKUP(B327,'BUILDING DEPRECIATION'!C$9:I$200,7,FALSE),0)</f>
        <v>0</v>
      </c>
      <c r="D327" s="1">
        <v>0</v>
      </c>
      <c r="E327" s="1">
        <f>IFERROR(VLOOKUP(B327,'1130 - CONTROLLER'!C$9:I$582,7,FALSE),0)</f>
        <v>2904.1980950462653</v>
      </c>
      <c r="F327" s="1">
        <f>IFERROR(VLOOKUP(B327,'1080 - TREASURER'!C$9:I$522,7,FALSE),0)</f>
        <v>416.55677135731014</v>
      </c>
      <c r="G327" s="1">
        <f>IFERROR(VLOOKUP(B327,'1340 - ADM BUDGET AND PLANNING '!C$9:I$592,7,FALSE),0)</f>
        <v>1177.2168412004303</v>
      </c>
      <c r="H327" s="1">
        <f>IFERROR(VLOOKUP(B327,'1342 - ADM INTERNAL AUDIT'!C$9:I$585,7,FALSE),0)</f>
        <v>218.77970996589443</v>
      </c>
      <c r="I327" s="1">
        <v>0</v>
      </c>
      <c r="J327" s="1">
        <f>IFERROR(VLOOKUP(B327,'LEGISLATIVE AUDITOR'!C$9:I$92,7,FALSE),0)</f>
        <v>0</v>
      </c>
      <c r="K327" s="1">
        <f>IFERROR(VLOOKUP(B327,'2892 - DCA ADMINISTRATION'!C$9:I$23,7,FALSE),0)</f>
        <v>0</v>
      </c>
      <c r="L327" s="1">
        <f>IFERROR(VLOOKUP(B327,'1052 - STATE ARCHIVES'!C$9:I$115,7,FALSE),0)</f>
        <v>0</v>
      </c>
      <c r="M327" s="1">
        <v>0</v>
      </c>
      <c r="N327" s="1">
        <f>IFERROR(VLOOKUP(B327,'2889 - LAW LIBRARY'!C$9:I$21,7,FALSE),0)</f>
        <v>0</v>
      </c>
      <c r="O327" s="1">
        <v>0</v>
      </c>
      <c r="P327" s="1">
        <f>IFERROR(VLOOKUP(B327,'3150 - DHHS ADMINISTRATION'!C$9:I$69,7,FALSE),0)</f>
        <v>0</v>
      </c>
      <c r="Q327" s="1">
        <f t="shared" si="4"/>
        <v>4716.7514175698998</v>
      </c>
    </row>
    <row r="328" spans="1:17">
      <c r="A328" s="1">
        <v>333</v>
      </c>
      <c r="B328" s="1" t="s">
        <v>340</v>
      </c>
      <c r="C328" s="1">
        <f>IFERROR(VLOOKUP(B328,'BUILDING DEPRECIATION'!C$9:I$200,7,FALSE),0)</f>
        <v>0</v>
      </c>
      <c r="D328" s="1">
        <v>0</v>
      </c>
      <c r="E328" s="1">
        <f>IFERROR(VLOOKUP(B328,'1130 - CONTROLLER'!C$9:I$582,7,FALSE),0)</f>
        <v>2018.7992862899746</v>
      </c>
      <c r="F328" s="1">
        <f>IFERROR(VLOOKUP(B328,'1080 - TREASURER'!C$9:I$522,7,FALSE),0)</f>
        <v>230.09535059287339</v>
      </c>
      <c r="G328" s="1">
        <f>IFERROR(VLOOKUP(B328,'1340 - ADM BUDGET AND PLANNING '!C$9:I$592,7,FALSE),0)</f>
        <v>1924.0449767444279</v>
      </c>
      <c r="H328" s="1">
        <f>IFERROR(VLOOKUP(B328,'1342 - ADM INTERNAL AUDIT'!C$9:I$585,7,FALSE),0)</f>
        <v>151.14206871161781</v>
      </c>
      <c r="I328" s="1">
        <v>0</v>
      </c>
      <c r="J328" s="1">
        <f>IFERROR(VLOOKUP(B328,'LEGISLATIVE AUDITOR'!C$9:I$92,7,FALSE),0)</f>
        <v>0</v>
      </c>
      <c r="K328" s="1">
        <f>IFERROR(VLOOKUP(B328,'2892 - DCA ADMINISTRATION'!C$9:I$23,7,FALSE),0)</f>
        <v>0</v>
      </c>
      <c r="L328" s="1">
        <f>IFERROR(VLOOKUP(B328,'1052 - STATE ARCHIVES'!C$9:I$115,7,FALSE),0)</f>
        <v>0</v>
      </c>
      <c r="M328" s="1">
        <v>0</v>
      </c>
      <c r="N328" s="1">
        <f>IFERROR(VLOOKUP(B328,'2889 - LAW LIBRARY'!C$9:I$21,7,FALSE),0)</f>
        <v>0</v>
      </c>
      <c r="O328" s="1">
        <v>0</v>
      </c>
      <c r="P328" s="1">
        <f>IFERROR(VLOOKUP(B328,'3150 - DHHS ADMINISTRATION'!C$9:I$69,7,FALSE),0)</f>
        <v>0</v>
      </c>
      <c r="Q328" s="1">
        <f t="shared" si="4"/>
        <v>4324.0816823388932</v>
      </c>
    </row>
    <row r="329" spans="1:17">
      <c r="A329" s="1">
        <v>334</v>
      </c>
      <c r="B329" s="1" t="s">
        <v>341</v>
      </c>
      <c r="C329" s="1">
        <f>IFERROR(VLOOKUP(B329,'BUILDING DEPRECIATION'!C$9:I$200,7,FALSE),0)</f>
        <v>0</v>
      </c>
      <c r="D329" s="1">
        <v>0</v>
      </c>
      <c r="E329" s="1">
        <f>IFERROR(VLOOKUP(B329,'1130 - CONTROLLER'!C$9:I$582,7,FALSE),0)</f>
        <v>-3.9091381151918818</v>
      </c>
      <c r="F329" s="1">
        <f>IFERROR(VLOOKUP(B329,'1080 - TREASURER'!C$9:I$522,7,FALSE),0)</f>
        <v>0</v>
      </c>
      <c r="G329" s="1">
        <f>IFERROR(VLOOKUP(B329,'1340 - ADM BUDGET AND PLANNING '!C$9:I$592,7,FALSE),0)</f>
        <v>-0.34675716389892985</v>
      </c>
      <c r="H329" s="1">
        <f>IFERROR(VLOOKUP(B329,'1342 - ADM INTERNAL AUDIT'!C$9:I$585,7,FALSE),0)</f>
        <v>-0.34349897852180666</v>
      </c>
      <c r="I329" s="1">
        <v>0</v>
      </c>
      <c r="J329" s="1">
        <f>IFERROR(VLOOKUP(B329,'LEGISLATIVE AUDITOR'!C$9:I$92,7,FALSE),0)</f>
        <v>0</v>
      </c>
      <c r="K329" s="1">
        <f>IFERROR(VLOOKUP(B329,'2892 - DCA ADMINISTRATION'!C$9:I$23,7,FALSE),0)</f>
        <v>0</v>
      </c>
      <c r="L329" s="1">
        <f>IFERROR(VLOOKUP(B329,'1052 - STATE ARCHIVES'!C$9:I$115,7,FALSE),0)</f>
        <v>0</v>
      </c>
      <c r="M329" s="1">
        <v>0</v>
      </c>
      <c r="N329" s="1">
        <f>IFERROR(VLOOKUP(B329,'2889 - LAW LIBRARY'!C$9:I$21,7,FALSE),0)</f>
        <v>0</v>
      </c>
      <c r="O329" s="1">
        <v>0</v>
      </c>
      <c r="P329" s="1">
        <f>IFERROR(VLOOKUP(B329,'3150 - DHHS ADMINISTRATION'!C$9:I$69,7,FALSE),0)</f>
        <v>0</v>
      </c>
      <c r="Q329" s="1">
        <f t="shared" si="4"/>
        <v>-4.5993942576126186</v>
      </c>
    </row>
    <row r="330" spans="1:17">
      <c r="A330" s="1">
        <v>335</v>
      </c>
      <c r="B330" s="1" t="s">
        <v>342</v>
      </c>
      <c r="C330" s="1">
        <f>IFERROR(VLOOKUP(B330,'BUILDING DEPRECIATION'!C$9:I$200,7,FALSE),0)</f>
        <v>4157</v>
      </c>
      <c r="D330" s="1">
        <v>0</v>
      </c>
      <c r="E330" s="1">
        <f>IFERROR(VLOOKUP(B330,'1130 - CONTROLLER'!C$9:I$582,7,FALSE),0)</f>
        <v>33886.27341652113</v>
      </c>
      <c r="F330" s="1">
        <f>IFERROR(VLOOKUP(B330,'1080 - TREASURER'!C$9:I$522,7,FALSE),0)</f>
        <v>4943.926574240244</v>
      </c>
      <c r="G330" s="1">
        <f>IFERROR(VLOOKUP(B330,'1340 - ADM BUDGET AND PLANNING '!C$9:I$592,7,FALSE),0)</f>
        <v>22083.038769720173</v>
      </c>
      <c r="H330" s="1">
        <f>IFERROR(VLOOKUP(B330,'1342 - ADM INTERNAL AUDIT'!C$9:I$585,7,FALSE),0)</f>
        <v>10643.423648092497</v>
      </c>
      <c r="I330" s="1">
        <v>-2</v>
      </c>
      <c r="J330" s="1">
        <f>IFERROR(VLOOKUP(B330,'LEGISLATIVE AUDITOR'!C$9:I$92,7,FALSE),0)</f>
        <v>50040.034694000002</v>
      </c>
      <c r="K330" s="1">
        <f>IFERROR(VLOOKUP(B330,'2892 - DCA ADMINISTRATION'!C$9:I$23,7,FALSE),0)</f>
        <v>0</v>
      </c>
      <c r="L330" s="1">
        <f>IFERROR(VLOOKUP(B330,'1052 - STATE ARCHIVES'!C$9:I$115,7,FALSE),0)</f>
        <v>0</v>
      </c>
      <c r="M330" s="1">
        <v>0</v>
      </c>
      <c r="N330" s="1">
        <f>IFERROR(VLOOKUP(B330,'2889 - LAW LIBRARY'!C$9:I$21,7,FALSE),0)</f>
        <v>0</v>
      </c>
      <c r="O330" s="1">
        <v>3481.47920028097</v>
      </c>
      <c r="P330" s="1">
        <f>IFERROR(VLOOKUP(B330,'3150 - DHHS ADMINISTRATION'!C$9:I$69,7,FALSE),0)</f>
        <v>0</v>
      </c>
      <c r="Q330" s="1">
        <f t="shared" ref="Q330:Q393" si="5">SUM(C330:P330)</f>
        <v>129233.17630285502</v>
      </c>
    </row>
    <row r="331" spans="1:17">
      <c r="A331" s="1">
        <v>336</v>
      </c>
      <c r="B331" s="1" t="s">
        <v>343</v>
      </c>
      <c r="C331" s="1">
        <f>IFERROR(VLOOKUP(B331,'BUILDING DEPRECIATION'!C$9:I$200,7,FALSE),0)</f>
        <v>1386</v>
      </c>
      <c r="D331" s="1">
        <v>0</v>
      </c>
      <c r="E331" s="1">
        <f>IFERROR(VLOOKUP(B331,'1130 - CONTROLLER'!C$9:I$582,7,FALSE),0)</f>
        <v>0</v>
      </c>
      <c r="F331" s="1">
        <f>IFERROR(VLOOKUP(B331,'1080 - TREASURER'!C$9:I$522,7,FALSE),0)</f>
        <v>0</v>
      </c>
      <c r="G331" s="1">
        <f>IFERROR(VLOOKUP(B331,'1340 - ADM BUDGET AND PLANNING '!C$9:I$592,7,FALSE),0)</f>
        <v>3116.6197434357682</v>
      </c>
      <c r="H331" s="1">
        <f>IFERROR(VLOOKUP(B331,'1342 - ADM INTERNAL AUDIT'!C$9:I$585,7,FALSE),0)</f>
        <v>0</v>
      </c>
      <c r="I331" s="1">
        <v>0</v>
      </c>
      <c r="J331" s="1">
        <f>IFERROR(VLOOKUP(B331,'LEGISLATIVE AUDITOR'!C$9:I$92,7,FALSE),0)</f>
        <v>0</v>
      </c>
      <c r="K331" s="1">
        <f>IFERROR(VLOOKUP(B331,'2892 - DCA ADMINISTRATION'!C$9:I$23,7,FALSE),0)</f>
        <v>0</v>
      </c>
      <c r="L331" s="1">
        <f>IFERROR(VLOOKUP(B331,'1052 - STATE ARCHIVES'!C$9:I$115,7,FALSE),0)</f>
        <v>0</v>
      </c>
      <c r="M331" s="1">
        <v>0</v>
      </c>
      <c r="N331" s="1">
        <f>IFERROR(VLOOKUP(B331,'2889 - LAW LIBRARY'!C$9:I$21,7,FALSE),0)</f>
        <v>0</v>
      </c>
      <c r="O331" s="1">
        <v>0</v>
      </c>
      <c r="P331" s="1">
        <f>IFERROR(VLOOKUP(B331,'3150 - DHHS ADMINISTRATION'!C$9:I$69,7,FALSE),0)</f>
        <v>0</v>
      </c>
      <c r="Q331" s="1">
        <f t="shared" si="5"/>
        <v>4502.6197434357682</v>
      </c>
    </row>
    <row r="332" spans="1:17">
      <c r="A332" s="1">
        <v>337</v>
      </c>
      <c r="B332" s="1" t="s">
        <v>344</v>
      </c>
      <c r="C332" s="1">
        <f>IFERROR(VLOOKUP(B332,'BUILDING DEPRECIATION'!C$9:I$200,7,FALSE),0)</f>
        <v>234979</v>
      </c>
      <c r="D332" s="1">
        <v>0</v>
      </c>
      <c r="E332" s="1">
        <f>IFERROR(VLOOKUP(B332,'1130 - CONTROLLER'!C$9:I$582,7,FALSE),0)</f>
        <v>53953.509752870174</v>
      </c>
      <c r="F332" s="1">
        <f>IFERROR(VLOOKUP(B332,'1080 - TREASURER'!C$9:I$522,7,FALSE),0)</f>
        <v>4443.8914063849797</v>
      </c>
      <c r="G332" s="1">
        <f>IFERROR(VLOOKUP(B332,'1340 - ADM BUDGET AND PLANNING '!C$9:I$592,7,FALSE),0)</f>
        <v>12124.709351184421</v>
      </c>
      <c r="H332" s="1">
        <f>IFERROR(VLOOKUP(B332,'1342 - ADM INTERNAL AUDIT'!C$9:I$585,7,FALSE),0)</f>
        <v>61449.908648987679</v>
      </c>
      <c r="I332" s="1">
        <v>-1</v>
      </c>
      <c r="J332" s="1">
        <f>IFERROR(VLOOKUP(B332,'LEGISLATIVE AUDITOR'!C$9:I$92,7,FALSE),0)</f>
        <v>0</v>
      </c>
      <c r="K332" s="1">
        <f>IFERROR(VLOOKUP(B332,'2892 - DCA ADMINISTRATION'!C$9:I$23,7,FALSE),0)</f>
        <v>0</v>
      </c>
      <c r="L332" s="1">
        <f>IFERROR(VLOOKUP(B332,'1052 - STATE ARCHIVES'!C$9:I$115,7,FALSE),0)</f>
        <v>0</v>
      </c>
      <c r="M332" s="1">
        <v>0</v>
      </c>
      <c r="N332" s="1">
        <f>IFERROR(VLOOKUP(B332,'2889 - LAW LIBRARY'!C$9:I$21,7,FALSE),0)</f>
        <v>0</v>
      </c>
      <c r="O332" s="1">
        <v>0</v>
      </c>
      <c r="P332" s="1">
        <f>IFERROR(VLOOKUP(B332,'3150 - DHHS ADMINISTRATION'!C$9:I$69,7,FALSE),0)</f>
        <v>0</v>
      </c>
      <c r="Q332" s="1">
        <f t="shared" si="5"/>
        <v>366950.01915942726</v>
      </c>
    </row>
    <row r="333" spans="1:17">
      <c r="A333" s="1">
        <v>338</v>
      </c>
      <c r="B333" s="1" t="s">
        <v>345</v>
      </c>
      <c r="C333" s="1">
        <f>IFERROR(VLOOKUP(B333,'BUILDING DEPRECIATION'!C$9:I$200,7,FALSE),0)</f>
        <v>5540</v>
      </c>
      <c r="D333" s="1">
        <v>0</v>
      </c>
      <c r="E333" s="1">
        <f>IFERROR(VLOOKUP(B333,'1130 - CONTROLLER'!C$9:I$582,7,FALSE),0)</f>
        <v>26886.142613074582</v>
      </c>
      <c r="F333" s="1">
        <f>IFERROR(VLOOKUP(B333,'1080 - TREASURER'!C$9:I$522,7,FALSE),0)</f>
        <v>2652.2022718535532</v>
      </c>
      <c r="G333" s="1">
        <f>IFERROR(VLOOKUP(B333,'1340 - ADM BUDGET AND PLANNING '!C$9:I$592,7,FALSE),0)</f>
        <v>8274.5492965187859</v>
      </c>
      <c r="H333" s="1">
        <f>IFERROR(VLOOKUP(B333,'1342 - ADM INTERNAL AUDIT'!C$9:I$585,7,FALSE),0)</f>
        <v>6188.7424105972477</v>
      </c>
      <c r="I333" s="1">
        <v>-1</v>
      </c>
      <c r="J333" s="1">
        <f>IFERROR(VLOOKUP(B333,'LEGISLATIVE AUDITOR'!C$9:I$92,7,FALSE),0)</f>
        <v>0</v>
      </c>
      <c r="K333" s="1">
        <f>IFERROR(VLOOKUP(B333,'2892 - DCA ADMINISTRATION'!C$9:I$23,7,FALSE),0)</f>
        <v>0</v>
      </c>
      <c r="L333" s="1">
        <f>IFERROR(VLOOKUP(B333,'1052 - STATE ARCHIVES'!C$9:I$115,7,FALSE),0)</f>
        <v>0</v>
      </c>
      <c r="M333" s="1">
        <v>0</v>
      </c>
      <c r="N333" s="1">
        <f>IFERROR(VLOOKUP(B333,'2889 - LAW LIBRARY'!C$9:I$21,7,FALSE),0)</f>
        <v>0</v>
      </c>
      <c r="O333" s="1">
        <v>0</v>
      </c>
      <c r="P333" s="1">
        <f>IFERROR(VLOOKUP(B333,'3150 - DHHS ADMINISTRATION'!C$9:I$69,7,FALSE),0)</f>
        <v>0</v>
      </c>
      <c r="Q333" s="1">
        <f t="shared" si="5"/>
        <v>49540.636592044168</v>
      </c>
    </row>
    <row r="334" spans="1:17">
      <c r="A334" s="1">
        <v>339</v>
      </c>
      <c r="B334" s="1" t="s">
        <v>346</v>
      </c>
      <c r="C334" s="1">
        <f>IFERROR(VLOOKUP(B334,'BUILDING DEPRECIATION'!C$9:I$200,7,FALSE),0)</f>
        <v>38850</v>
      </c>
      <c r="D334" s="1">
        <v>0</v>
      </c>
      <c r="E334" s="1">
        <f>IFERROR(VLOOKUP(B334,'1130 - CONTROLLER'!C$9:I$582,7,FALSE),0)</f>
        <v>39961.653525080728</v>
      </c>
      <c r="F334" s="1">
        <f>IFERROR(VLOOKUP(B334,'1080 - TREASURER'!C$9:I$522,7,FALSE),0)</f>
        <v>4624.2588168972143</v>
      </c>
      <c r="G334" s="1">
        <f>IFERROR(VLOOKUP(B334,'1340 - ADM BUDGET AND PLANNING '!C$9:I$592,7,FALSE),0)</f>
        <v>100827.59784319227</v>
      </c>
      <c r="H334" s="1">
        <f>IFERROR(VLOOKUP(B334,'1342 - ADM INTERNAL AUDIT'!C$9:I$585,7,FALSE),0)</f>
        <v>-13367.161555271548</v>
      </c>
      <c r="I334" s="1">
        <v>-8</v>
      </c>
      <c r="J334" s="1">
        <f>IFERROR(VLOOKUP(B334,'LEGISLATIVE AUDITOR'!C$9:I$92,7,FALSE),0)</f>
        <v>-3828.0081169999999</v>
      </c>
      <c r="K334" s="1">
        <f>IFERROR(VLOOKUP(B334,'2892 - DCA ADMINISTRATION'!C$9:I$23,7,FALSE),0)</f>
        <v>0</v>
      </c>
      <c r="L334" s="1">
        <f>IFERROR(VLOOKUP(B334,'1052 - STATE ARCHIVES'!C$9:I$115,7,FALSE),0)</f>
        <v>14441.578650754116</v>
      </c>
      <c r="M334" s="1">
        <v>7336.5712808653197</v>
      </c>
      <c r="N334" s="1">
        <f>IFERROR(VLOOKUP(B334,'2889 - LAW LIBRARY'!C$9:I$21,7,FALSE),0)</f>
        <v>25028.551543344885</v>
      </c>
      <c r="O334" s="1">
        <v>0</v>
      </c>
      <c r="P334" s="1">
        <f>IFERROR(VLOOKUP(B334,'3150 - DHHS ADMINISTRATION'!C$9:I$69,7,FALSE),0)</f>
        <v>0</v>
      </c>
      <c r="Q334" s="1">
        <f t="shared" si="5"/>
        <v>213867.04198786302</v>
      </c>
    </row>
    <row r="335" spans="1:17">
      <c r="A335" s="1">
        <v>340</v>
      </c>
      <c r="B335" s="1" t="s">
        <v>347</v>
      </c>
      <c r="C335" s="1">
        <f>IFERROR(VLOOKUP(B335,'BUILDING DEPRECIATION'!C$9:I$200,7,FALSE),0)</f>
        <v>503585</v>
      </c>
      <c r="D335" s="1">
        <v>0</v>
      </c>
      <c r="E335" s="1">
        <f>IFERROR(VLOOKUP(B335,'1130 - CONTROLLER'!C$9:I$582,7,FALSE),0)</f>
        <v>2104.6985381182167</v>
      </c>
      <c r="F335" s="1">
        <f>IFERROR(VLOOKUP(B335,'1080 - TREASURER'!C$9:I$522,7,FALSE),0)</f>
        <v>240.72919213068047</v>
      </c>
      <c r="G335" s="1">
        <f>IFERROR(VLOOKUP(B335,'1340 - ADM BUDGET AND PLANNING '!C$9:I$592,7,FALSE),0)</f>
        <v>3033.8847928597897</v>
      </c>
      <c r="H335" s="1">
        <f>IFERROR(VLOOKUP(B335,'1342 - ADM INTERNAL AUDIT'!C$9:I$585,7,FALSE),0)</f>
        <v>158.2963314592111</v>
      </c>
      <c r="I335" s="1">
        <v>0</v>
      </c>
      <c r="J335" s="1">
        <f>IFERROR(VLOOKUP(B335,'LEGISLATIVE AUDITOR'!C$9:I$92,7,FALSE),0)</f>
        <v>0</v>
      </c>
      <c r="K335" s="1">
        <f>IFERROR(VLOOKUP(B335,'2892 - DCA ADMINISTRATION'!C$9:I$23,7,FALSE),0)</f>
        <v>0</v>
      </c>
      <c r="L335" s="1">
        <f>IFERROR(VLOOKUP(B335,'1052 - STATE ARCHIVES'!C$9:I$115,7,FALSE),0)</f>
        <v>0</v>
      </c>
      <c r="M335" s="1">
        <v>0</v>
      </c>
      <c r="N335" s="1">
        <f>IFERROR(VLOOKUP(B335,'2889 - LAW LIBRARY'!C$9:I$21,7,FALSE),0)</f>
        <v>0</v>
      </c>
      <c r="O335" s="1">
        <v>0</v>
      </c>
      <c r="P335" s="1">
        <f>IFERROR(VLOOKUP(B335,'3150 - DHHS ADMINISTRATION'!C$9:I$69,7,FALSE),0)</f>
        <v>0</v>
      </c>
      <c r="Q335" s="1">
        <f t="shared" si="5"/>
        <v>509122.60885456786</v>
      </c>
    </row>
    <row r="336" spans="1:17">
      <c r="A336" s="1">
        <v>341</v>
      </c>
      <c r="B336" s="1" t="s">
        <v>348</v>
      </c>
      <c r="C336" s="1">
        <f>IFERROR(VLOOKUP(B336,'BUILDING DEPRECIATION'!C$9:I$200,7,FALSE),0)</f>
        <v>345092</v>
      </c>
      <c r="D336" s="1">
        <v>0</v>
      </c>
      <c r="E336" s="1">
        <f>IFERROR(VLOOKUP(B336,'1130 - CONTROLLER'!C$9:I$582,7,FALSE),0)</f>
        <v>7910.9893296441724</v>
      </c>
      <c r="F336" s="1">
        <f>IFERROR(VLOOKUP(B336,'1080 - TREASURER'!C$9:I$522,7,FALSE),0)</f>
        <v>981.31771011596493</v>
      </c>
      <c r="G336" s="1">
        <f>IFERROR(VLOOKUP(B336,'1340 - ADM BUDGET AND PLANNING '!C$9:I$592,7,FALSE),0)</f>
        <v>6132.8859144037669</v>
      </c>
      <c r="H336" s="1">
        <f>IFERROR(VLOOKUP(B336,'1342 - ADM INTERNAL AUDIT'!C$9:I$585,7,FALSE),0)</f>
        <v>583.74512137335432</v>
      </c>
      <c r="I336" s="1">
        <v>0</v>
      </c>
      <c r="J336" s="1">
        <f>IFERROR(VLOOKUP(B336,'LEGISLATIVE AUDITOR'!C$9:I$92,7,FALSE),0)</f>
        <v>0</v>
      </c>
      <c r="K336" s="1">
        <f>IFERROR(VLOOKUP(B336,'2892 - DCA ADMINISTRATION'!C$9:I$23,7,FALSE),0)</f>
        <v>0</v>
      </c>
      <c r="L336" s="1">
        <f>IFERROR(VLOOKUP(B336,'1052 - STATE ARCHIVES'!C$9:I$115,7,FALSE),0)</f>
        <v>0</v>
      </c>
      <c r="M336" s="1">
        <v>0</v>
      </c>
      <c r="N336" s="1">
        <f>IFERROR(VLOOKUP(B336,'2889 - LAW LIBRARY'!C$9:I$21,7,FALSE),0)</f>
        <v>0</v>
      </c>
      <c r="O336" s="1">
        <v>0</v>
      </c>
      <c r="P336" s="1">
        <f>IFERROR(VLOOKUP(B336,'3150 - DHHS ADMINISTRATION'!C$9:I$69,7,FALSE),0)</f>
        <v>0</v>
      </c>
      <c r="Q336" s="1">
        <f t="shared" si="5"/>
        <v>360700.93807553727</v>
      </c>
    </row>
    <row r="337" spans="1:17">
      <c r="A337" s="1">
        <v>342</v>
      </c>
      <c r="B337" s="1" t="s">
        <v>349</v>
      </c>
      <c r="C337" s="1">
        <f>IFERROR(VLOOKUP(B337,'BUILDING DEPRECIATION'!C$9:I$200,7,FALSE),0)</f>
        <v>1270126</v>
      </c>
      <c r="D337" s="1">
        <v>0</v>
      </c>
      <c r="E337" s="1">
        <f>IFERROR(VLOOKUP(B337,'1130 - CONTROLLER'!C$9:I$582,7,FALSE),0)</f>
        <v>15921.138559428528</v>
      </c>
      <c r="F337" s="1">
        <f>IFERROR(VLOOKUP(B337,'1080 - TREASURER'!C$9:I$522,7,FALSE),0)</f>
        <v>2077.0379252175467</v>
      </c>
      <c r="G337" s="1">
        <f>IFERROR(VLOOKUP(B337,'1340 - ADM BUDGET AND PLANNING '!C$9:I$592,7,FALSE),0)</f>
        <v>7380.7509891330801</v>
      </c>
      <c r="H337" s="1">
        <f>IFERROR(VLOOKUP(B337,'1342 - ADM INTERNAL AUDIT'!C$9:I$585,7,FALSE),0)</f>
        <v>1191.8230708262361</v>
      </c>
      <c r="I337" s="1">
        <v>0</v>
      </c>
      <c r="J337" s="1">
        <f>IFERROR(VLOOKUP(B337,'LEGISLATIVE AUDITOR'!C$9:I$92,7,FALSE),0)</f>
        <v>0</v>
      </c>
      <c r="K337" s="1">
        <f>IFERROR(VLOOKUP(B337,'2892 - DCA ADMINISTRATION'!C$9:I$23,7,FALSE),0)</f>
        <v>0</v>
      </c>
      <c r="L337" s="1">
        <f>IFERROR(VLOOKUP(B337,'1052 - STATE ARCHIVES'!C$9:I$115,7,FALSE),0)</f>
        <v>0</v>
      </c>
      <c r="M337" s="1">
        <v>0</v>
      </c>
      <c r="N337" s="1">
        <f>IFERROR(VLOOKUP(B337,'2889 - LAW LIBRARY'!C$9:I$21,7,FALSE),0)</f>
        <v>0</v>
      </c>
      <c r="O337" s="1">
        <v>0</v>
      </c>
      <c r="P337" s="1">
        <f>IFERROR(VLOOKUP(B337,'3150 - DHHS ADMINISTRATION'!C$9:I$69,7,FALSE),0)</f>
        <v>0</v>
      </c>
      <c r="Q337" s="1">
        <f t="shared" si="5"/>
        <v>1296696.7505446053</v>
      </c>
    </row>
    <row r="338" spans="1:17">
      <c r="A338" s="1">
        <v>343</v>
      </c>
      <c r="B338" s="1" t="s">
        <v>350</v>
      </c>
      <c r="C338" s="1">
        <f>IFERROR(VLOOKUP(B338,'BUILDING DEPRECIATION'!C$9:I$200,7,FALSE),0)</f>
        <v>547073</v>
      </c>
      <c r="D338" s="1">
        <v>0</v>
      </c>
      <c r="E338" s="1">
        <f>IFERROR(VLOOKUP(B338,'1130 - CONTROLLER'!C$9:I$582,7,FALSE),0)</f>
        <v>-1484.7021656897527</v>
      </c>
      <c r="F338" s="1">
        <f>IFERROR(VLOOKUP(B338,'1080 - TREASURER'!C$9:I$522,7,FALSE),0)</f>
        <v>-156.0938174321484</v>
      </c>
      <c r="G338" s="1">
        <f>IFERROR(VLOOKUP(B338,'1340 - ADM BUDGET AND PLANNING '!C$9:I$592,7,FALSE),0)</f>
        <v>1347.6354531125</v>
      </c>
      <c r="H338" s="1">
        <f>IFERROR(VLOOKUP(B338,'1342 - ADM INTERNAL AUDIT'!C$9:I$585,7,FALSE),0)</f>
        <v>-145.12519435721219</v>
      </c>
      <c r="I338" s="1">
        <v>0</v>
      </c>
      <c r="J338" s="1">
        <f>IFERROR(VLOOKUP(B338,'LEGISLATIVE AUDITOR'!C$9:I$92,7,FALSE),0)</f>
        <v>0</v>
      </c>
      <c r="K338" s="1">
        <f>IFERROR(VLOOKUP(B338,'2892 - DCA ADMINISTRATION'!C$9:I$23,7,FALSE),0)</f>
        <v>0</v>
      </c>
      <c r="L338" s="1">
        <f>IFERROR(VLOOKUP(B338,'1052 - STATE ARCHIVES'!C$9:I$115,7,FALSE),0)</f>
        <v>0</v>
      </c>
      <c r="M338" s="1">
        <v>0</v>
      </c>
      <c r="N338" s="1">
        <f>IFERROR(VLOOKUP(B338,'2889 - LAW LIBRARY'!C$9:I$21,7,FALSE),0)</f>
        <v>0</v>
      </c>
      <c r="O338" s="1">
        <v>0</v>
      </c>
      <c r="P338" s="1">
        <f>IFERROR(VLOOKUP(B338,'3150 - DHHS ADMINISTRATION'!C$9:I$69,7,FALSE),0)</f>
        <v>0</v>
      </c>
      <c r="Q338" s="1">
        <f t="shared" si="5"/>
        <v>546634.71427563333</v>
      </c>
    </row>
    <row r="339" spans="1:17">
      <c r="A339" s="1">
        <v>344</v>
      </c>
      <c r="B339" s="1" t="s">
        <v>351</v>
      </c>
      <c r="C339" s="1">
        <f>IFERROR(VLOOKUP(B339,'BUILDING DEPRECIATION'!C$9:I$200,7,FALSE),0)</f>
        <v>130114</v>
      </c>
      <c r="D339" s="1">
        <v>0</v>
      </c>
      <c r="E339" s="1">
        <f>IFERROR(VLOOKUP(B339,'1130 - CONTROLLER'!C$9:I$582,7,FALSE),0)</f>
        <v>25065.660439412659</v>
      </c>
      <c r="F339" s="1">
        <f>IFERROR(VLOOKUP(B339,'1080 - TREASURER'!C$9:I$522,7,FALSE),0)</f>
        <v>2333.3297066414993</v>
      </c>
      <c r="G339" s="1">
        <f>IFERROR(VLOOKUP(B339,'1340 - ADM BUDGET AND PLANNING '!C$9:I$592,7,FALSE),0)</f>
        <v>8684.8368932917547</v>
      </c>
      <c r="H339" s="1">
        <f>IFERROR(VLOOKUP(B339,'1342 - ADM INTERNAL AUDIT'!C$9:I$585,7,FALSE),0)</f>
        <v>2554.5573436090026</v>
      </c>
      <c r="I339" s="1">
        <v>0</v>
      </c>
      <c r="J339" s="1">
        <f>IFERROR(VLOOKUP(B339,'LEGISLATIVE AUDITOR'!C$9:I$92,7,FALSE),0)</f>
        <v>0</v>
      </c>
      <c r="K339" s="1">
        <f>IFERROR(VLOOKUP(B339,'2892 - DCA ADMINISTRATION'!C$9:I$23,7,FALSE),0)</f>
        <v>0</v>
      </c>
      <c r="L339" s="1">
        <f>IFERROR(VLOOKUP(B339,'1052 - STATE ARCHIVES'!C$9:I$115,7,FALSE),0)</f>
        <v>0</v>
      </c>
      <c r="M339" s="1">
        <v>0</v>
      </c>
      <c r="N339" s="1">
        <f>IFERROR(VLOOKUP(B339,'2889 - LAW LIBRARY'!C$9:I$21,7,FALSE),0)</f>
        <v>0</v>
      </c>
      <c r="O339" s="1">
        <v>0</v>
      </c>
      <c r="P339" s="1">
        <f>IFERROR(VLOOKUP(B339,'3150 - DHHS ADMINISTRATION'!C$9:I$69,7,FALSE),0)</f>
        <v>0</v>
      </c>
      <c r="Q339" s="1">
        <f t="shared" si="5"/>
        <v>168752.38438295492</v>
      </c>
    </row>
    <row r="340" spans="1:17">
      <c r="A340" s="1">
        <v>345</v>
      </c>
      <c r="B340" s="1" t="s">
        <v>352</v>
      </c>
      <c r="C340" s="1">
        <f>IFERROR(VLOOKUP(B340,'BUILDING DEPRECIATION'!C$9:I$200,7,FALSE),0)</f>
        <v>30372</v>
      </c>
      <c r="D340" s="1">
        <v>0</v>
      </c>
      <c r="E340" s="1">
        <f>IFERROR(VLOOKUP(B340,'1130 - CONTROLLER'!C$9:I$582,7,FALSE),0)</f>
        <v>5265.2004835768221</v>
      </c>
      <c r="F340" s="1">
        <f>IFERROR(VLOOKUP(B340,'1080 - TREASURER'!C$9:I$522,7,FALSE),0)</f>
        <v>634.03597702997433</v>
      </c>
      <c r="G340" s="1">
        <f>IFERROR(VLOOKUP(B340,'1340 - ADM BUDGET AND PLANNING '!C$9:I$592,7,FALSE),0)</f>
        <v>3590.3824838851342</v>
      </c>
      <c r="H340" s="1">
        <f>IFERROR(VLOOKUP(B340,'1342 - ADM INTERNAL AUDIT'!C$9:I$585,7,FALSE),0)</f>
        <v>390.50343011134885</v>
      </c>
      <c r="I340" s="1">
        <v>0</v>
      </c>
      <c r="J340" s="1">
        <f>IFERROR(VLOOKUP(B340,'LEGISLATIVE AUDITOR'!C$9:I$92,7,FALSE),0)</f>
        <v>0</v>
      </c>
      <c r="K340" s="1">
        <f>IFERROR(VLOOKUP(B340,'2892 - DCA ADMINISTRATION'!C$9:I$23,7,FALSE),0)</f>
        <v>0</v>
      </c>
      <c r="L340" s="1">
        <f>IFERROR(VLOOKUP(B340,'1052 - STATE ARCHIVES'!C$9:I$115,7,FALSE),0)</f>
        <v>0</v>
      </c>
      <c r="M340" s="1">
        <v>0</v>
      </c>
      <c r="N340" s="1">
        <f>IFERROR(VLOOKUP(B340,'2889 - LAW LIBRARY'!C$9:I$21,7,FALSE),0)</f>
        <v>0</v>
      </c>
      <c r="O340" s="1">
        <v>0</v>
      </c>
      <c r="P340" s="1">
        <f>IFERROR(VLOOKUP(B340,'3150 - DHHS ADMINISTRATION'!C$9:I$69,7,FALSE),0)</f>
        <v>0</v>
      </c>
      <c r="Q340" s="1">
        <f t="shared" si="5"/>
        <v>40252.122374603285</v>
      </c>
    </row>
    <row r="341" spans="1:17">
      <c r="A341" s="1">
        <v>346</v>
      </c>
      <c r="B341" s="1" t="s">
        <v>353</v>
      </c>
      <c r="C341" s="1">
        <f>IFERROR(VLOOKUP(B341,'BUILDING DEPRECIATION'!C$9:I$200,7,FALSE),0)</f>
        <v>45557</v>
      </c>
      <c r="D341" s="1">
        <v>0</v>
      </c>
      <c r="E341" s="1">
        <f>IFERROR(VLOOKUP(B341,'1130 - CONTROLLER'!C$9:I$582,7,FALSE),0)</f>
        <v>4033.5169698641239</v>
      </c>
      <c r="F341" s="1">
        <f>IFERROR(VLOOKUP(B341,'1080 - TREASURER'!C$9:I$522,7,FALSE),0)</f>
        <v>437.76533588041229</v>
      </c>
      <c r="G341" s="1">
        <f>IFERROR(VLOOKUP(B341,'1340 - ADM BUDGET AND PLANNING '!C$9:I$592,7,FALSE),0)</f>
        <v>3859.1867622061823</v>
      </c>
      <c r="H341" s="1">
        <f>IFERROR(VLOOKUP(B341,'1342 - ADM INTERNAL AUDIT'!C$9:I$585,7,FALSE),0)</f>
        <v>298.73781624681504</v>
      </c>
      <c r="I341" s="1">
        <v>0</v>
      </c>
      <c r="J341" s="1">
        <f>IFERROR(VLOOKUP(B341,'LEGISLATIVE AUDITOR'!C$9:I$92,7,FALSE),0)</f>
        <v>0</v>
      </c>
      <c r="K341" s="1">
        <f>IFERROR(VLOOKUP(B341,'2892 - DCA ADMINISTRATION'!C$9:I$23,7,FALSE),0)</f>
        <v>0</v>
      </c>
      <c r="L341" s="1">
        <f>IFERROR(VLOOKUP(B341,'1052 - STATE ARCHIVES'!C$9:I$115,7,FALSE),0)</f>
        <v>0</v>
      </c>
      <c r="M341" s="1">
        <v>0</v>
      </c>
      <c r="N341" s="1">
        <f>IFERROR(VLOOKUP(B341,'2889 - LAW LIBRARY'!C$9:I$21,7,FALSE),0)</f>
        <v>0</v>
      </c>
      <c r="O341" s="1">
        <v>0</v>
      </c>
      <c r="P341" s="1">
        <f>IFERROR(VLOOKUP(B341,'3150 - DHHS ADMINISTRATION'!C$9:I$69,7,FALSE),0)</f>
        <v>0</v>
      </c>
      <c r="Q341" s="1">
        <f t="shared" si="5"/>
        <v>54186.206884197534</v>
      </c>
    </row>
    <row r="342" spans="1:17">
      <c r="A342" s="1">
        <v>347</v>
      </c>
      <c r="B342" s="1" t="s">
        <v>354</v>
      </c>
      <c r="C342" s="1">
        <f>IFERROR(VLOOKUP(B342,'BUILDING DEPRECIATION'!C$9:I$200,7,FALSE),0)</f>
        <v>20679</v>
      </c>
      <c r="D342" s="1">
        <v>0</v>
      </c>
      <c r="E342" s="1">
        <f>IFERROR(VLOOKUP(B342,'1130 - CONTROLLER'!C$9:I$582,7,FALSE),0)</f>
        <v>4837.3067701582831</v>
      </c>
      <c r="F342" s="1">
        <f>IFERROR(VLOOKUP(B342,'1080 - TREASURER'!C$9:I$522,7,FALSE),0)</f>
        <v>570.86425272013946</v>
      </c>
      <c r="G342" s="1">
        <f>IFERROR(VLOOKUP(B342,'1340 - ADM BUDGET AND PLANNING '!C$9:I$592,7,FALSE),0)</f>
        <v>3841.7238548450232</v>
      </c>
      <c r="H342" s="1">
        <f>IFERROR(VLOOKUP(B342,'1342 - ADM INTERNAL AUDIT'!C$9:I$585,7,FALSE),0)</f>
        <v>357.29181048017273</v>
      </c>
      <c r="I342" s="1">
        <v>0</v>
      </c>
      <c r="J342" s="1">
        <f>IFERROR(VLOOKUP(B342,'LEGISLATIVE AUDITOR'!C$9:I$92,7,FALSE),0)</f>
        <v>0</v>
      </c>
      <c r="K342" s="1">
        <f>IFERROR(VLOOKUP(B342,'2892 - DCA ADMINISTRATION'!C$9:I$23,7,FALSE),0)</f>
        <v>0</v>
      </c>
      <c r="L342" s="1">
        <f>IFERROR(VLOOKUP(B342,'1052 - STATE ARCHIVES'!C$9:I$115,7,FALSE),0)</f>
        <v>0</v>
      </c>
      <c r="M342" s="1">
        <v>0</v>
      </c>
      <c r="N342" s="1">
        <f>IFERROR(VLOOKUP(B342,'2889 - LAW LIBRARY'!C$9:I$21,7,FALSE),0)</f>
        <v>0</v>
      </c>
      <c r="O342" s="1">
        <v>0</v>
      </c>
      <c r="P342" s="1">
        <f>IFERROR(VLOOKUP(B342,'3150 - DHHS ADMINISTRATION'!C$9:I$69,7,FALSE),0)</f>
        <v>0</v>
      </c>
      <c r="Q342" s="1">
        <f t="shared" si="5"/>
        <v>30286.186688203619</v>
      </c>
    </row>
    <row r="343" spans="1:17">
      <c r="A343" s="1">
        <v>348</v>
      </c>
      <c r="B343" s="1" t="s">
        <v>355</v>
      </c>
      <c r="C343" s="1">
        <f>IFERROR(VLOOKUP(B343,'BUILDING DEPRECIATION'!C$9:I$200,7,FALSE),0)</f>
        <v>374833</v>
      </c>
      <c r="D343" s="1">
        <v>0</v>
      </c>
      <c r="E343" s="1">
        <f>IFERROR(VLOOKUP(B343,'1130 - CONTROLLER'!C$9:I$582,7,FALSE),0)</f>
        <v>3326.5415689912784</v>
      </c>
      <c r="F343" s="1">
        <f>IFERROR(VLOOKUP(B343,'1080 - TREASURER'!C$9:I$522,7,FALSE),0)</f>
        <v>351.70519787369307</v>
      </c>
      <c r="G343" s="1">
        <f>IFERROR(VLOOKUP(B343,'1340 - ADM BUDGET AND PLANNING '!C$9:I$592,7,FALSE),0)</f>
        <v>3921.4423288818662</v>
      </c>
      <c r="H343" s="1">
        <f>IFERROR(VLOOKUP(B343,'1342 - ADM INTERNAL AUDIT'!C$9:I$585,7,FALSE),0)</f>
        <v>242.63440945371656</v>
      </c>
      <c r="I343" s="1">
        <v>0</v>
      </c>
      <c r="J343" s="1">
        <f>IFERROR(VLOOKUP(B343,'LEGISLATIVE AUDITOR'!C$9:I$92,7,FALSE),0)</f>
        <v>0</v>
      </c>
      <c r="K343" s="1">
        <f>IFERROR(VLOOKUP(B343,'2892 - DCA ADMINISTRATION'!C$9:I$23,7,FALSE),0)</f>
        <v>0</v>
      </c>
      <c r="L343" s="1">
        <f>IFERROR(VLOOKUP(B343,'1052 - STATE ARCHIVES'!C$9:I$115,7,FALSE),0)</f>
        <v>0</v>
      </c>
      <c r="M343" s="1">
        <v>0</v>
      </c>
      <c r="N343" s="1">
        <f>IFERROR(VLOOKUP(B343,'2889 - LAW LIBRARY'!C$9:I$21,7,FALSE),0)</f>
        <v>0</v>
      </c>
      <c r="O343" s="1">
        <v>0</v>
      </c>
      <c r="P343" s="1">
        <f>IFERROR(VLOOKUP(B343,'3150 - DHHS ADMINISTRATION'!C$9:I$69,7,FALSE),0)</f>
        <v>0</v>
      </c>
      <c r="Q343" s="1">
        <f t="shared" si="5"/>
        <v>382675.32350520056</v>
      </c>
    </row>
    <row r="344" spans="1:17">
      <c r="A344" s="1">
        <v>349</v>
      </c>
      <c r="B344" s="1" t="s">
        <v>356</v>
      </c>
      <c r="C344" s="1">
        <f>IFERROR(VLOOKUP(B344,'BUILDING DEPRECIATION'!C$9:I$200,7,FALSE),0)</f>
        <v>0</v>
      </c>
      <c r="D344" s="1">
        <v>0</v>
      </c>
      <c r="E344" s="1">
        <f>IFERROR(VLOOKUP(B344,'1130 - CONTROLLER'!C$9:I$582,7,FALSE),0)</f>
        <v>12056.052671651565</v>
      </c>
      <c r="F344" s="1">
        <f>IFERROR(VLOOKUP(B344,'1080 - TREASURER'!C$9:I$522,7,FALSE),0)</f>
        <v>1309.1736002726038</v>
      </c>
      <c r="G344" s="1">
        <f>IFERROR(VLOOKUP(B344,'1340 - ADM BUDGET AND PLANNING '!C$9:I$592,7,FALSE),0)</f>
        <v>4382.1166816585237</v>
      </c>
      <c r="H344" s="1">
        <f>IFERROR(VLOOKUP(B344,'1342 - ADM INTERNAL AUDIT'!C$9:I$585,7,FALSE),0)</f>
        <v>886.50929964408988</v>
      </c>
      <c r="I344" s="1">
        <v>0</v>
      </c>
      <c r="J344" s="1">
        <f>IFERROR(VLOOKUP(B344,'LEGISLATIVE AUDITOR'!C$9:I$92,7,FALSE),0)</f>
        <v>0</v>
      </c>
      <c r="K344" s="1">
        <f>IFERROR(VLOOKUP(B344,'2892 - DCA ADMINISTRATION'!C$9:I$23,7,FALSE),0)</f>
        <v>0</v>
      </c>
      <c r="L344" s="1">
        <f>IFERROR(VLOOKUP(B344,'1052 - STATE ARCHIVES'!C$9:I$115,7,FALSE),0)</f>
        <v>0</v>
      </c>
      <c r="M344" s="1">
        <v>0</v>
      </c>
      <c r="N344" s="1">
        <f>IFERROR(VLOOKUP(B344,'2889 - LAW LIBRARY'!C$9:I$21,7,FALSE),0)</f>
        <v>0</v>
      </c>
      <c r="O344" s="1">
        <v>0</v>
      </c>
      <c r="P344" s="1">
        <f>IFERROR(VLOOKUP(B344,'3150 - DHHS ADMINISTRATION'!C$9:I$69,7,FALSE),0)</f>
        <v>0</v>
      </c>
      <c r="Q344" s="1">
        <f t="shared" si="5"/>
        <v>18633.852253226785</v>
      </c>
    </row>
    <row r="345" spans="1:17">
      <c r="A345" s="1">
        <v>350</v>
      </c>
      <c r="B345" s="1" t="s">
        <v>357</v>
      </c>
      <c r="C345" s="1">
        <f>IFERROR(VLOOKUP(B345,'BUILDING DEPRECIATION'!C$9:I$200,7,FALSE),0)</f>
        <v>0</v>
      </c>
      <c r="D345" s="1">
        <v>0</v>
      </c>
      <c r="E345" s="1">
        <f>IFERROR(VLOOKUP(B345,'1130 - CONTROLLER'!C$9:I$582,7,FALSE),0)</f>
        <v>35.386829896350925</v>
      </c>
      <c r="F345" s="1">
        <f>IFERROR(VLOOKUP(B345,'1080 - TREASURER'!C$9:I$522,7,FALSE),0)</f>
        <v>0</v>
      </c>
      <c r="G345" s="1">
        <f>IFERROR(VLOOKUP(B345,'1340 - ADM BUDGET AND PLANNING '!C$9:I$592,7,FALSE),0)</f>
        <v>633.92563318406985</v>
      </c>
      <c r="H345" s="1">
        <f>IFERROR(VLOOKUP(B345,'1342 - ADM INTERNAL AUDIT'!C$9:I$585,7,FALSE),0)</f>
        <v>2.6406933645653687</v>
      </c>
      <c r="I345" s="1">
        <v>0</v>
      </c>
      <c r="J345" s="1">
        <f>IFERROR(VLOOKUP(B345,'LEGISLATIVE AUDITOR'!C$9:I$92,7,FALSE),0)</f>
        <v>0</v>
      </c>
      <c r="K345" s="1">
        <f>IFERROR(VLOOKUP(B345,'2892 - DCA ADMINISTRATION'!C$9:I$23,7,FALSE),0)</f>
        <v>0</v>
      </c>
      <c r="L345" s="1">
        <f>IFERROR(VLOOKUP(B345,'1052 - STATE ARCHIVES'!C$9:I$115,7,FALSE),0)</f>
        <v>0</v>
      </c>
      <c r="M345" s="1">
        <v>0</v>
      </c>
      <c r="N345" s="1">
        <f>IFERROR(VLOOKUP(B345,'2889 - LAW LIBRARY'!C$9:I$21,7,FALSE),0)</f>
        <v>0</v>
      </c>
      <c r="O345" s="1">
        <v>0</v>
      </c>
      <c r="P345" s="1">
        <f>IFERROR(VLOOKUP(B345,'3150 - DHHS ADMINISTRATION'!C$9:I$69,7,FALSE),0)</f>
        <v>0</v>
      </c>
      <c r="Q345" s="1">
        <f t="shared" si="5"/>
        <v>671.95315644498612</v>
      </c>
    </row>
    <row r="346" spans="1:17">
      <c r="A346" s="1">
        <v>351</v>
      </c>
      <c r="B346" s="1" t="s">
        <v>358</v>
      </c>
      <c r="C346" s="1">
        <f>IFERROR(VLOOKUP(B346,'BUILDING DEPRECIATION'!C$9:I$200,7,FALSE),0)</f>
        <v>1606627</v>
      </c>
      <c r="D346" s="1">
        <v>0</v>
      </c>
      <c r="E346" s="1">
        <f>IFERROR(VLOOKUP(B346,'1130 - CONTROLLER'!C$9:I$582,7,FALSE),0)</f>
        <v>12222.453792238832</v>
      </c>
      <c r="F346" s="1">
        <f>IFERROR(VLOOKUP(B346,'1080 - TREASURER'!C$9:I$522,7,FALSE),0)</f>
        <v>1507.8603831172495</v>
      </c>
      <c r="G346" s="1">
        <f>IFERROR(VLOOKUP(B346,'1340 - ADM BUDGET AND PLANNING '!C$9:I$592,7,FALSE),0)</f>
        <v>6354.1062033725266</v>
      </c>
      <c r="H346" s="1">
        <f>IFERROR(VLOOKUP(B346,'1342 - ADM INTERNAL AUDIT'!C$9:I$585,7,FALSE),0)</f>
        <v>900.88733152049952</v>
      </c>
      <c r="I346" s="1">
        <v>0</v>
      </c>
      <c r="J346" s="1">
        <f>IFERROR(VLOOKUP(B346,'LEGISLATIVE AUDITOR'!C$9:I$92,7,FALSE),0)</f>
        <v>0</v>
      </c>
      <c r="K346" s="1">
        <f>IFERROR(VLOOKUP(B346,'2892 - DCA ADMINISTRATION'!C$9:I$23,7,FALSE),0)</f>
        <v>0</v>
      </c>
      <c r="L346" s="1">
        <f>IFERROR(VLOOKUP(B346,'1052 - STATE ARCHIVES'!C$9:I$115,7,FALSE),0)</f>
        <v>0</v>
      </c>
      <c r="M346" s="1">
        <v>0</v>
      </c>
      <c r="N346" s="1">
        <f>IFERROR(VLOOKUP(B346,'2889 - LAW LIBRARY'!C$9:I$21,7,FALSE),0)</f>
        <v>0</v>
      </c>
      <c r="O346" s="1">
        <v>0</v>
      </c>
      <c r="P346" s="1">
        <f>IFERROR(VLOOKUP(B346,'3150 - DHHS ADMINISTRATION'!C$9:I$69,7,FALSE),0)</f>
        <v>0</v>
      </c>
      <c r="Q346" s="1">
        <f t="shared" si="5"/>
        <v>1627612.3077102492</v>
      </c>
    </row>
    <row r="347" spans="1:17">
      <c r="A347" s="1">
        <v>352</v>
      </c>
      <c r="B347" s="1" t="s">
        <v>359</v>
      </c>
      <c r="C347" s="1">
        <f>IFERROR(VLOOKUP(B347,'BUILDING DEPRECIATION'!C$9:I$200,7,FALSE),0)</f>
        <v>0</v>
      </c>
      <c r="D347" s="1">
        <v>0</v>
      </c>
      <c r="E347" s="1">
        <f>IFERROR(VLOOKUP(B347,'1130 - CONTROLLER'!C$9:I$582,7,FALSE),0)</f>
        <v>3422.2687895964918</v>
      </c>
      <c r="F347" s="1">
        <f>IFERROR(VLOOKUP(B347,'1080 - TREASURER'!C$9:I$522,7,FALSE),0)</f>
        <v>362.61647390990322</v>
      </c>
      <c r="G347" s="1">
        <f>IFERROR(VLOOKUP(B347,'1340 - ADM BUDGET AND PLANNING '!C$9:I$592,7,FALSE),0)</f>
        <v>3221.5562255996947</v>
      </c>
      <c r="H347" s="1">
        <f>IFERROR(VLOOKUP(B347,'1342 - ADM INTERNAL AUDIT'!C$9:I$585,7,FALSE),0)</f>
        <v>254.64622338468956</v>
      </c>
      <c r="I347" s="1">
        <v>0</v>
      </c>
      <c r="J347" s="1">
        <f>IFERROR(VLOOKUP(B347,'LEGISLATIVE AUDITOR'!C$9:I$92,7,FALSE),0)</f>
        <v>0</v>
      </c>
      <c r="K347" s="1">
        <f>IFERROR(VLOOKUP(B347,'2892 - DCA ADMINISTRATION'!C$9:I$23,7,FALSE),0)</f>
        <v>0</v>
      </c>
      <c r="L347" s="1">
        <f>IFERROR(VLOOKUP(B347,'1052 - STATE ARCHIVES'!C$9:I$115,7,FALSE),0)</f>
        <v>0</v>
      </c>
      <c r="M347" s="1">
        <v>0</v>
      </c>
      <c r="N347" s="1">
        <f>IFERROR(VLOOKUP(B347,'2889 - LAW LIBRARY'!C$9:I$21,7,FALSE),0)</f>
        <v>0</v>
      </c>
      <c r="O347" s="1">
        <v>0</v>
      </c>
      <c r="P347" s="1">
        <f>IFERROR(VLOOKUP(B347,'3150 - DHHS ADMINISTRATION'!C$9:I$69,7,FALSE),0)</f>
        <v>0</v>
      </c>
      <c r="Q347" s="1">
        <f t="shared" si="5"/>
        <v>7261.0877124907793</v>
      </c>
    </row>
    <row r="348" spans="1:17">
      <c r="A348" s="1">
        <v>353</v>
      </c>
      <c r="B348" s="1" t="s">
        <v>360</v>
      </c>
      <c r="C348" s="1">
        <f>IFERROR(VLOOKUP(B348,'BUILDING DEPRECIATION'!C$9:I$200,7,FALSE),0)</f>
        <v>1260691</v>
      </c>
      <c r="D348" s="1">
        <v>0</v>
      </c>
      <c r="E348" s="1">
        <f>IFERROR(VLOOKUP(B348,'1130 - CONTROLLER'!C$9:I$582,7,FALSE),0)</f>
        <v>25664.09706686161</v>
      </c>
      <c r="F348" s="1">
        <f>IFERROR(VLOOKUP(B348,'1080 - TREASURER'!C$9:I$522,7,FALSE),0)</f>
        <v>2502.5753933851902</v>
      </c>
      <c r="G348" s="1">
        <f>IFERROR(VLOOKUP(B348,'1340 - ADM BUDGET AND PLANNING '!C$9:I$592,7,FALSE),0)</f>
        <v>11781.121757605433</v>
      </c>
      <c r="H348" s="1">
        <f>IFERROR(VLOOKUP(B348,'1342 - ADM INTERNAL AUDIT'!C$9:I$585,7,FALSE),0)</f>
        <v>2290.4117826084885</v>
      </c>
      <c r="I348" s="1">
        <v>-2</v>
      </c>
      <c r="J348" s="1">
        <f>IFERROR(VLOOKUP(B348,'LEGISLATIVE AUDITOR'!C$9:I$92,7,FALSE),0)</f>
        <v>4820.4103139999997</v>
      </c>
      <c r="K348" s="1">
        <f>IFERROR(VLOOKUP(B348,'2892 - DCA ADMINISTRATION'!C$9:I$23,7,FALSE),0)</f>
        <v>0</v>
      </c>
      <c r="L348" s="1">
        <f>IFERROR(VLOOKUP(B348,'1052 - STATE ARCHIVES'!C$9:I$115,7,FALSE),0)</f>
        <v>161292.80089288409</v>
      </c>
      <c r="M348" s="1">
        <v>1273.2892305634</v>
      </c>
      <c r="N348" s="1">
        <f>IFERROR(VLOOKUP(B348,'2889 - LAW LIBRARY'!C$9:I$21,7,FALSE),0)</f>
        <v>0</v>
      </c>
      <c r="O348" s="1">
        <v>0</v>
      </c>
      <c r="P348" s="1">
        <f>IFERROR(VLOOKUP(B348,'3150 - DHHS ADMINISTRATION'!C$9:I$69,7,FALSE),0)</f>
        <v>0</v>
      </c>
      <c r="Q348" s="1">
        <f t="shared" si="5"/>
        <v>1470313.7064379083</v>
      </c>
    </row>
    <row r="349" spans="1:17">
      <c r="A349" s="1">
        <v>354</v>
      </c>
      <c r="B349" s="1" t="s">
        <v>361</v>
      </c>
      <c r="C349" s="1">
        <f>IFERROR(VLOOKUP(B349,'BUILDING DEPRECIATION'!C$9:I$200,7,FALSE),0)</f>
        <v>8437</v>
      </c>
      <c r="D349" s="1">
        <v>0</v>
      </c>
      <c r="E349" s="1">
        <f>IFERROR(VLOOKUP(B349,'1130 - CONTROLLER'!C$9:I$582,7,FALSE),0)</f>
        <v>4145.4529075303162</v>
      </c>
      <c r="F349" s="1">
        <f>IFERROR(VLOOKUP(B349,'1080 - TREASURER'!C$9:I$522,7,FALSE),0)</f>
        <v>473.51462694316433</v>
      </c>
      <c r="G349" s="1">
        <f>IFERROR(VLOOKUP(B349,'1340 - ADM BUDGET AND PLANNING '!C$9:I$592,7,FALSE),0)</f>
        <v>2991.1599187146594</v>
      </c>
      <c r="H349" s="1">
        <f>IFERROR(VLOOKUP(B349,'1342 - ADM INTERNAL AUDIT'!C$9:I$585,7,FALSE),0)</f>
        <v>308.08618771315213</v>
      </c>
      <c r="I349" s="1">
        <v>0</v>
      </c>
      <c r="J349" s="1">
        <f>IFERROR(VLOOKUP(B349,'LEGISLATIVE AUDITOR'!C$9:I$92,7,FALSE),0)</f>
        <v>0</v>
      </c>
      <c r="K349" s="1">
        <f>IFERROR(VLOOKUP(B349,'2892 - DCA ADMINISTRATION'!C$9:I$23,7,FALSE),0)</f>
        <v>0</v>
      </c>
      <c r="L349" s="1">
        <f>IFERROR(VLOOKUP(B349,'1052 - STATE ARCHIVES'!C$9:I$115,7,FALSE),0)</f>
        <v>0</v>
      </c>
      <c r="M349" s="1">
        <v>0</v>
      </c>
      <c r="N349" s="1">
        <f>IFERROR(VLOOKUP(B349,'2889 - LAW LIBRARY'!C$9:I$21,7,FALSE),0)</f>
        <v>0</v>
      </c>
      <c r="O349" s="1">
        <v>0</v>
      </c>
      <c r="P349" s="1">
        <f>IFERROR(VLOOKUP(B349,'3150 - DHHS ADMINISTRATION'!C$9:I$69,7,FALSE),0)</f>
        <v>0</v>
      </c>
      <c r="Q349" s="1">
        <f t="shared" si="5"/>
        <v>16355.213640901291</v>
      </c>
    </row>
    <row r="350" spans="1:17">
      <c r="A350" s="1">
        <v>355</v>
      </c>
      <c r="B350" s="1" t="s">
        <v>362</v>
      </c>
      <c r="C350" s="1">
        <f>IFERROR(VLOOKUP(B350,'BUILDING DEPRECIATION'!C$9:I$200,7,FALSE),0)</f>
        <v>10220</v>
      </c>
      <c r="D350" s="1">
        <v>0</v>
      </c>
      <c r="E350" s="1">
        <f>IFERROR(VLOOKUP(B350,'1130 - CONTROLLER'!C$9:I$582,7,FALSE),0)</f>
        <v>11804.268326899612</v>
      </c>
      <c r="F350" s="1">
        <f>IFERROR(VLOOKUP(B350,'1080 - TREASURER'!C$9:I$522,7,FALSE),0)</f>
        <v>1374.3523120586237</v>
      </c>
      <c r="G350" s="1">
        <f>IFERROR(VLOOKUP(B350,'1340 - ADM BUDGET AND PLANNING '!C$9:I$592,7,FALSE),0)</f>
        <v>11540.550235767656</v>
      </c>
      <c r="H350" s="1">
        <f>IFERROR(VLOOKUP(B350,'1342 - ADM INTERNAL AUDIT'!C$9:I$585,7,FALSE),0)</f>
        <v>1695.5128741244944</v>
      </c>
      <c r="I350" s="1">
        <v>0</v>
      </c>
      <c r="J350" s="1">
        <f>IFERROR(VLOOKUP(B350,'LEGISLATIVE AUDITOR'!C$9:I$92,7,FALSE),0)</f>
        <v>0</v>
      </c>
      <c r="K350" s="1">
        <f>IFERROR(VLOOKUP(B350,'2892 - DCA ADMINISTRATION'!C$9:I$23,7,FALSE),0)</f>
        <v>0</v>
      </c>
      <c r="L350" s="1">
        <f>IFERROR(VLOOKUP(B350,'1052 - STATE ARCHIVES'!C$9:I$115,7,FALSE),0)</f>
        <v>4744.2650378949038</v>
      </c>
      <c r="M350" s="1">
        <v>0</v>
      </c>
      <c r="N350" s="1">
        <f>IFERROR(VLOOKUP(B350,'2889 - LAW LIBRARY'!C$9:I$21,7,FALSE),0)</f>
        <v>0</v>
      </c>
      <c r="O350" s="1">
        <v>0</v>
      </c>
      <c r="P350" s="1">
        <f>IFERROR(VLOOKUP(B350,'3150 - DHHS ADMINISTRATION'!C$9:I$69,7,FALSE),0)</f>
        <v>0</v>
      </c>
      <c r="Q350" s="1">
        <f t="shared" si="5"/>
        <v>41378.948786745292</v>
      </c>
    </row>
    <row r="351" spans="1:17">
      <c r="A351" s="1">
        <v>356</v>
      </c>
      <c r="B351" s="1" t="s">
        <v>363</v>
      </c>
      <c r="C351" s="1">
        <f>IFERROR(VLOOKUP(B351,'BUILDING DEPRECIATION'!C$9:I$200,7,FALSE),0)</f>
        <v>0</v>
      </c>
      <c r="D351" s="1">
        <v>0</v>
      </c>
      <c r="E351" s="1">
        <f>IFERROR(VLOOKUP(B351,'1130 - CONTROLLER'!C$9:I$582,7,FALSE),0)</f>
        <v>0</v>
      </c>
      <c r="F351" s="1">
        <f>IFERROR(VLOOKUP(B351,'1080 - TREASURER'!C$9:I$522,7,FALSE),0)</f>
        <v>0</v>
      </c>
      <c r="G351" s="1">
        <f>IFERROR(VLOOKUP(B351,'1340 - ADM BUDGET AND PLANNING '!C$9:I$592,7,FALSE),0)</f>
        <v>0</v>
      </c>
      <c r="H351" s="1">
        <f>IFERROR(VLOOKUP(B351,'1342 - ADM INTERNAL AUDIT'!C$9:I$585,7,FALSE),0)</f>
        <v>0</v>
      </c>
      <c r="I351" s="1">
        <v>0</v>
      </c>
      <c r="J351" s="1">
        <f>IFERROR(VLOOKUP(B351,'LEGISLATIVE AUDITOR'!C$9:I$92,7,FALSE),0)</f>
        <v>0</v>
      </c>
      <c r="K351" s="1">
        <f>IFERROR(VLOOKUP(B351,'2892 - DCA ADMINISTRATION'!C$9:I$23,7,FALSE),0)</f>
        <v>0</v>
      </c>
      <c r="L351" s="1">
        <f>IFERROR(VLOOKUP(B351,'1052 - STATE ARCHIVES'!C$9:I$115,7,FALSE),0)</f>
        <v>0</v>
      </c>
      <c r="M351" s="1">
        <v>0</v>
      </c>
      <c r="N351" s="1">
        <f>IFERROR(VLOOKUP(B351,'2889 - LAW LIBRARY'!C$9:I$21,7,FALSE),0)</f>
        <v>0</v>
      </c>
      <c r="O351" s="1">
        <v>0</v>
      </c>
      <c r="P351" s="1">
        <f>IFERROR(VLOOKUP(B351,'3150 - DHHS ADMINISTRATION'!C$9:I$69,7,FALSE),0)</f>
        <v>0</v>
      </c>
      <c r="Q351" s="1">
        <f t="shared" si="5"/>
        <v>0</v>
      </c>
    </row>
    <row r="352" spans="1:17">
      <c r="A352" s="1">
        <v>357</v>
      </c>
      <c r="B352" s="1" t="s">
        <v>364</v>
      </c>
      <c r="C352" s="1">
        <f>IFERROR(VLOOKUP(B352,'BUILDING DEPRECIATION'!C$9:I$200,7,FALSE),0)</f>
        <v>0</v>
      </c>
      <c r="D352" s="1">
        <v>0</v>
      </c>
      <c r="E352" s="1">
        <f>IFERROR(VLOOKUP(B352,'1130 - CONTROLLER'!C$9:I$582,7,FALSE),0)</f>
        <v>154783.47406369162</v>
      </c>
      <c r="F352" s="1">
        <f>IFERROR(VLOOKUP(B352,'1080 - TREASURER'!C$9:I$522,7,FALSE),0)</f>
        <v>21470.173583094056</v>
      </c>
      <c r="G352" s="1">
        <f>IFERROR(VLOOKUP(B352,'1340 - ADM BUDGET AND PLANNING '!C$9:I$592,7,FALSE),0)</f>
        <v>11133.620118200704</v>
      </c>
      <c r="H352" s="1">
        <f>IFERROR(VLOOKUP(B352,'1342 - ADM INTERNAL AUDIT'!C$9:I$585,7,FALSE),0)</f>
        <v>11921.717350467628</v>
      </c>
      <c r="I352" s="1">
        <v>0</v>
      </c>
      <c r="J352" s="1">
        <f>IFERROR(VLOOKUP(B352,'LEGISLATIVE AUDITOR'!C$9:I$92,7,FALSE),0)</f>
        <v>0</v>
      </c>
      <c r="K352" s="1">
        <f>IFERROR(VLOOKUP(B352,'2892 - DCA ADMINISTRATION'!C$9:I$23,7,FALSE),0)</f>
        <v>0</v>
      </c>
      <c r="L352" s="1">
        <f>IFERROR(VLOOKUP(B352,'1052 - STATE ARCHIVES'!C$9:I$115,7,FALSE),0)</f>
        <v>0</v>
      </c>
      <c r="M352" s="1">
        <v>0</v>
      </c>
      <c r="N352" s="1">
        <f>IFERROR(VLOOKUP(B352,'2889 - LAW LIBRARY'!C$9:I$21,7,FALSE),0)</f>
        <v>0</v>
      </c>
      <c r="O352" s="1">
        <v>0</v>
      </c>
      <c r="P352" s="1">
        <f>IFERROR(VLOOKUP(B352,'3150 - DHHS ADMINISTRATION'!C$9:I$69,7,FALSE),0)</f>
        <v>0</v>
      </c>
      <c r="Q352" s="1">
        <f t="shared" si="5"/>
        <v>199308.98511545401</v>
      </c>
    </row>
    <row r="353" spans="1:17">
      <c r="A353" s="1">
        <v>358</v>
      </c>
      <c r="B353" s="1" t="s">
        <v>365</v>
      </c>
      <c r="C353" s="1">
        <f>IFERROR(VLOOKUP(B353,'BUILDING DEPRECIATION'!C$9:I$200,7,FALSE),0)</f>
        <v>0</v>
      </c>
      <c r="D353" s="1">
        <v>0</v>
      </c>
      <c r="E353" s="1">
        <f>IFERROR(VLOOKUP(B353,'1130 - CONTROLLER'!C$9:I$582,7,FALSE),0)</f>
        <v>2563.3729907817233</v>
      </c>
      <c r="F353" s="1">
        <f>IFERROR(VLOOKUP(B353,'1080 - TREASURER'!C$9:I$522,7,FALSE),0)</f>
        <v>249.16311273496939</v>
      </c>
      <c r="G353" s="1">
        <f>IFERROR(VLOOKUP(B353,'1340 - ADM BUDGET AND PLANNING '!C$9:I$592,7,FALSE),0)</f>
        <v>3019.7866577468067</v>
      </c>
      <c r="H353" s="1">
        <f>IFERROR(VLOOKUP(B353,'1342 - ADM INTERNAL AUDIT'!C$9:I$585,7,FALSE),0)</f>
        <v>189.78744569816251</v>
      </c>
      <c r="I353" s="1">
        <v>0</v>
      </c>
      <c r="J353" s="1">
        <f>IFERROR(VLOOKUP(B353,'LEGISLATIVE AUDITOR'!C$9:I$92,7,FALSE),0)</f>
        <v>0</v>
      </c>
      <c r="K353" s="1">
        <f>IFERROR(VLOOKUP(B353,'2892 - DCA ADMINISTRATION'!C$9:I$23,7,FALSE),0)</f>
        <v>0</v>
      </c>
      <c r="L353" s="1">
        <f>IFERROR(VLOOKUP(B353,'1052 - STATE ARCHIVES'!C$9:I$115,7,FALSE),0)</f>
        <v>0</v>
      </c>
      <c r="M353" s="1">
        <v>0</v>
      </c>
      <c r="N353" s="1">
        <f>IFERROR(VLOOKUP(B353,'2889 - LAW LIBRARY'!C$9:I$21,7,FALSE),0)</f>
        <v>0</v>
      </c>
      <c r="O353" s="1">
        <v>0</v>
      </c>
      <c r="P353" s="1">
        <f>IFERROR(VLOOKUP(B353,'3150 - DHHS ADMINISTRATION'!C$9:I$69,7,FALSE),0)</f>
        <v>0</v>
      </c>
      <c r="Q353" s="1">
        <f t="shared" si="5"/>
        <v>6022.1102069616618</v>
      </c>
    </row>
    <row r="354" spans="1:17">
      <c r="A354" s="1">
        <v>359</v>
      </c>
      <c r="B354" s="1" t="s">
        <v>366</v>
      </c>
      <c r="C354" s="1">
        <f>IFERROR(VLOOKUP(B354,'BUILDING DEPRECIATION'!C$9:I$200,7,FALSE),0)</f>
        <v>203733</v>
      </c>
      <c r="D354" s="1">
        <v>0</v>
      </c>
      <c r="E354" s="1">
        <f>IFERROR(VLOOKUP(B354,'1130 - CONTROLLER'!C$9:I$582,7,FALSE),0)</f>
        <v>4025.0920271885261</v>
      </c>
      <c r="F354" s="1">
        <f>IFERROR(VLOOKUP(B354,'1080 - TREASURER'!C$9:I$522,7,FALSE),0)</f>
        <v>463.64349442642595</v>
      </c>
      <c r="G354" s="1">
        <f>IFERROR(VLOOKUP(B354,'1340 - ADM BUDGET AND PLANNING '!C$9:I$592,7,FALSE),0)</f>
        <v>3329.4735471263834</v>
      </c>
      <c r="H354" s="1">
        <f>IFERROR(VLOOKUP(B354,'1342 - ADM INTERNAL AUDIT'!C$9:I$585,7,FALSE),0)</f>
        <v>290.60962160283719</v>
      </c>
      <c r="I354" s="1">
        <v>0</v>
      </c>
      <c r="J354" s="1">
        <f>IFERROR(VLOOKUP(B354,'LEGISLATIVE AUDITOR'!C$9:I$92,7,FALSE),0)</f>
        <v>0</v>
      </c>
      <c r="K354" s="1">
        <f>IFERROR(VLOOKUP(B354,'2892 - DCA ADMINISTRATION'!C$9:I$23,7,FALSE),0)</f>
        <v>0</v>
      </c>
      <c r="L354" s="1">
        <f>IFERROR(VLOOKUP(B354,'1052 - STATE ARCHIVES'!C$9:I$115,7,FALSE),0)</f>
        <v>0</v>
      </c>
      <c r="M354" s="1">
        <v>0</v>
      </c>
      <c r="N354" s="1">
        <f>IFERROR(VLOOKUP(B354,'2889 - LAW LIBRARY'!C$9:I$21,7,FALSE),0)</f>
        <v>0</v>
      </c>
      <c r="O354" s="1">
        <v>0</v>
      </c>
      <c r="P354" s="1">
        <f>IFERROR(VLOOKUP(B354,'3150 - DHHS ADMINISTRATION'!C$9:I$69,7,FALSE),0)</f>
        <v>0</v>
      </c>
      <c r="Q354" s="1">
        <f t="shared" si="5"/>
        <v>211841.81869034414</v>
      </c>
    </row>
    <row r="355" spans="1:17">
      <c r="A355" s="1">
        <v>360</v>
      </c>
      <c r="B355" s="1" t="s">
        <v>367</v>
      </c>
      <c r="C355" s="1">
        <f>IFERROR(VLOOKUP(B355,'BUILDING DEPRECIATION'!C$9:I$200,7,FALSE),0)</f>
        <v>0</v>
      </c>
      <c r="D355" s="1">
        <v>0</v>
      </c>
      <c r="E355" s="1">
        <f>IFERROR(VLOOKUP(B355,'1130 - CONTROLLER'!C$9:I$582,7,FALSE),0)</f>
        <v>6.243798976041731</v>
      </c>
      <c r="F355" s="1">
        <f>IFERROR(VLOOKUP(B355,'1080 - TREASURER'!C$9:I$522,7,FALSE),0)</f>
        <v>-1.0999604667590486</v>
      </c>
      <c r="G355" s="1">
        <f>IFERROR(VLOOKUP(B355,'1340 - ADM BUDGET AND PLANNING '!C$9:I$592,7,FALSE),0)</f>
        <v>571.40948691828021</v>
      </c>
      <c r="H355" s="1">
        <f>IFERROR(VLOOKUP(B355,'1342 - ADM INTERNAL AUDIT'!C$9:I$585,7,FALSE),0)</f>
        <v>-0.5014077821609213</v>
      </c>
      <c r="I355" s="1">
        <v>0</v>
      </c>
      <c r="J355" s="1">
        <f>IFERROR(VLOOKUP(B355,'LEGISLATIVE AUDITOR'!C$9:I$92,7,FALSE),0)</f>
        <v>0</v>
      </c>
      <c r="K355" s="1">
        <f>IFERROR(VLOOKUP(B355,'2892 - DCA ADMINISTRATION'!C$9:I$23,7,FALSE),0)</f>
        <v>0</v>
      </c>
      <c r="L355" s="1">
        <f>IFERROR(VLOOKUP(B355,'1052 - STATE ARCHIVES'!C$9:I$115,7,FALSE),0)</f>
        <v>0</v>
      </c>
      <c r="M355" s="1">
        <v>0</v>
      </c>
      <c r="N355" s="1">
        <f>IFERROR(VLOOKUP(B355,'2889 - LAW LIBRARY'!C$9:I$21,7,FALSE),0)</f>
        <v>0</v>
      </c>
      <c r="O355" s="1">
        <v>0</v>
      </c>
      <c r="P355" s="1">
        <f>IFERROR(VLOOKUP(B355,'3150 - DHHS ADMINISTRATION'!C$9:I$69,7,FALSE),0)</f>
        <v>0</v>
      </c>
      <c r="Q355" s="1">
        <f t="shared" si="5"/>
        <v>576.051917645402</v>
      </c>
    </row>
    <row r="356" spans="1:17">
      <c r="A356" s="1">
        <v>361</v>
      </c>
      <c r="B356" s="1" t="s">
        <v>368</v>
      </c>
      <c r="C356" s="1">
        <f>IFERROR(VLOOKUP(B356,'BUILDING DEPRECIATION'!C$9:I$200,7,FALSE),0)</f>
        <v>0</v>
      </c>
      <c r="D356" s="1">
        <v>0</v>
      </c>
      <c r="E356" s="1">
        <f>IFERROR(VLOOKUP(B356,'1130 - CONTROLLER'!C$9:I$582,7,FALSE),0)</f>
        <v>0</v>
      </c>
      <c r="F356" s="1">
        <f>IFERROR(VLOOKUP(B356,'1080 - TREASURER'!C$9:I$522,7,FALSE),0)</f>
        <v>0</v>
      </c>
      <c r="G356" s="1">
        <f>IFERROR(VLOOKUP(B356,'1340 - ADM BUDGET AND PLANNING '!C$9:I$592,7,FALSE),0)</f>
        <v>0</v>
      </c>
      <c r="H356" s="1">
        <f>IFERROR(VLOOKUP(B356,'1342 - ADM INTERNAL AUDIT'!C$9:I$585,7,FALSE),0)</f>
        <v>0</v>
      </c>
      <c r="I356" s="1">
        <v>0</v>
      </c>
      <c r="J356" s="1">
        <f>IFERROR(VLOOKUP(B356,'LEGISLATIVE AUDITOR'!C$9:I$92,7,FALSE),0)</f>
        <v>0</v>
      </c>
      <c r="K356" s="1">
        <f>IFERROR(VLOOKUP(B356,'2892 - DCA ADMINISTRATION'!C$9:I$23,7,FALSE),0)</f>
        <v>0</v>
      </c>
      <c r="L356" s="1">
        <f>IFERROR(VLOOKUP(B356,'1052 - STATE ARCHIVES'!C$9:I$115,7,FALSE),0)</f>
        <v>0</v>
      </c>
      <c r="M356" s="1">
        <v>0</v>
      </c>
      <c r="N356" s="1">
        <f>IFERROR(VLOOKUP(B356,'2889 - LAW LIBRARY'!C$9:I$21,7,FALSE),0)</f>
        <v>0</v>
      </c>
      <c r="O356" s="1">
        <v>0</v>
      </c>
      <c r="P356" s="1">
        <f>IFERROR(VLOOKUP(B356,'3150 - DHHS ADMINISTRATION'!C$9:I$69,7,FALSE),0)</f>
        <v>0</v>
      </c>
      <c r="Q356" s="1">
        <f t="shared" si="5"/>
        <v>0</v>
      </c>
    </row>
    <row r="357" spans="1:17">
      <c r="A357" s="1">
        <v>362</v>
      </c>
      <c r="B357" s="1" t="s">
        <v>369</v>
      </c>
      <c r="C357" s="1">
        <f>IFERROR(VLOOKUP(B357,'BUILDING DEPRECIATION'!C$9:I$200,7,FALSE),0)</f>
        <v>1335012</v>
      </c>
      <c r="D357" s="1">
        <v>0</v>
      </c>
      <c r="E357" s="1">
        <f>IFERROR(VLOOKUP(B357,'1130 - CONTROLLER'!C$9:I$582,7,FALSE),0)</f>
        <v>11351.702750799512</v>
      </c>
      <c r="F357" s="1">
        <f>IFERROR(VLOOKUP(B357,'1080 - TREASURER'!C$9:I$522,7,FALSE),0)</f>
        <v>1300.9510116664535</v>
      </c>
      <c r="G357" s="1">
        <f>IFERROR(VLOOKUP(B357,'1340 - ADM BUDGET AND PLANNING '!C$9:I$592,7,FALSE),0)</f>
        <v>6708.0491759879706</v>
      </c>
      <c r="H357" s="1">
        <f>IFERROR(VLOOKUP(B357,'1342 - ADM INTERNAL AUDIT'!C$9:I$585,7,FALSE),0)</f>
        <v>830.71159974712725</v>
      </c>
      <c r="I357" s="1">
        <v>0</v>
      </c>
      <c r="J357" s="1">
        <f>IFERROR(VLOOKUP(B357,'LEGISLATIVE AUDITOR'!C$9:I$92,7,FALSE),0)</f>
        <v>0</v>
      </c>
      <c r="K357" s="1">
        <f>IFERROR(VLOOKUP(B357,'2892 - DCA ADMINISTRATION'!C$9:I$23,7,FALSE),0)</f>
        <v>0</v>
      </c>
      <c r="L357" s="1">
        <f>IFERROR(VLOOKUP(B357,'1052 - STATE ARCHIVES'!C$9:I$115,7,FALSE),0)</f>
        <v>0</v>
      </c>
      <c r="M357" s="1">
        <v>0</v>
      </c>
      <c r="N357" s="1">
        <f>IFERROR(VLOOKUP(B357,'2889 - LAW LIBRARY'!C$9:I$21,7,FALSE),0)</f>
        <v>0</v>
      </c>
      <c r="O357" s="1">
        <v>0</v>
      </c>
      <c r="P357" s="1">
        <f>IFERROR(VLOOKUP(B357,'3150 - DHHS ADMINISTRATION'!C$9:I$69,7,FALSE),0)</f>
        <v>0</v>
      </c>
      <c r="Q357" s="1">
        <f t="shared" si="5"/>
        <v>1355203.4145382012</v>
      </c>
    </row>
    <row r="358" spans="1:17">
      <c r="A358" s="1">
        <v>363</v>
      </c>
      <c r="B358" s="1" t="s">
        <v>370</v>
      </c>
      <c r="C358" s="1">
        <f>IFERROR(VLOOKUP(B358,'BUILDING DEPRECIATION'!C$9:I$200,7,FALSE),0)</f>
        <v>44088</v>
      </c>
      <c r="D358" s="1">
        <v>0</v>
      </c>
      <c r="E358" s="1">
        <f>IFERROR(VLOOKUP(B358,'1130 - CONTROLLER'!C$9:I$582,7,FALSE),0)</f>
        <v>3410.6347016848908</v>
      </c>
      <c r="F358" s="1">
        <f>IFERROR(VLOOKUP(B358,'1080 - TREASURER'!C$9:I$522,7,FALSE),0)</f>
        <v>338.97919658576296</v>
      </c>
      <c r="G358" s="1">
        <f>IFERROR(VLOOKUP(B358,'1340 - ADM BUDGET AND PLANNING '!C$9:I$592,7,FALSE),0)</f>
        <v>3677.5577848967682</v>
      </c>
      <c r="H358" s="1">
        <f>IFERROR(VLOOKUP(B358,'1342 - ADM INTERNAL AUDIT'!C$9:I$585,7,FALSE),0)</f>
        <v>246.42354853474663</v>
      </c>
      <c r="I358" s="1">
        <v>0</v>
      </c>
      <c r="J358" s="1">
        <f>IFERROR(VLOOKUP(B358,'LEGISLATIVE AUDITOR'!C$9:I$92,7,FALSE),0)</f>
        <v>0</v>
      </c>
      <c r="K358" s="1">
        <f>IFERROR(VLOOKUP(B358,'2892 - DCA ADMINISTRATION'!C$9:I$23,7,FALSE),0)</f>
        <v>0</v>
      </c>
      <c r="L358" s="1">
        <f>IFERROR(VLOOKUP(B358,'1052 - STATE ARCHIVES'!C$9:I$115,7,FALSE),0)</f>
        <v>0</v>
      </c>
      <c r="M358" s="1">
        <v>0</v>
      </c>
      <c r="N358" s="1">
        <f>IFERROR(VLOOKUP(B358,'2889 - LAW LIBRARY'!C$9:I$21,7,FALSE),0)</f>
        <v>0</v>
      </c>
      <c r="O358" s="1">
        <v>0</v>
      </c>
      <c r="P358" s="1">
        <f>IFERROR(VLOOKUP(B358,'3150 - DHHS ADMINISTRATION'!C$9:I$69,7,FALSE),0)</f>
        <v>0</v>
      </c>
      <c r="Q358" s="1">
        <f t="shared" si="5"/>
        <v>51761.595231702166</v>
      </c>
    </row>
    <row r="359" spans="1:17">
      <c r="A359" s="1">
        <v>364</v>
      </c>
      <c r="B359" s="1" t="s">
        <v>371</v>
      </c>
      <c r="C359" s="1">
        <f>IFERROR(VLOOKUP(B359,'BUILDING DEPRECIATION'!C$9:I$200,7,FALSE),0)</f>
        <v>64310</v>
      </c>
      <c r="D359" s="1">
        <v>0</v>
      </c>
      <c r="E359" s="1">
        <f>IFERROR(VLOOKUP(B359,'1130 - CONTROLLER'!C$9:I$582,7,FALSE),0)</f>
        <v>2971.0355617031119</v>
      </c>
      <c r="F359" s="1">
        <f>IFERROR(VLOOKUP(B359,'1080 - TREASURER'!C$9:I$522,7,FALSE),0)</f>
        <v>318.17287716560662</v>
      </c>
      <c r="G359" s="1">
        <f>IFERROR(VLOOKUP(B359,'1340 - ADM BUDGET AND PLANNING '!C$9:I$592,7,FALSE),0)</f>
        <v>3908.0672951584934</v>
      </c>
      <c r="H359" s="1">
        <f>IFERROR(VLOOKUP(B359,'1342 - ADM INTERNAL AUDIT'!C$9:I$585,7,FALSE),0)</f>
        <v>221.09008234701383</v>
      </c>
      <c r="I359" s="1">
        <v>0</v>
      </c>
      <c r="J359" s="1">
        <f>IFERROR(VLOOKUP(B359,'LEGISLATIVE AUDITOR'!C$9:I$92,7,FALSE),0)</f>
        <v>0</v>
      </c>
      <c r="K359" s="1">
        <f>IFERROR(VLOOKUP(B359,'2892 - DCA ADMINISTRATION'!C$9:I$23,7,FALSE),0)</f>
        <v>0</v>
      </c>
      <c r="L359" s="1">
        <f>IFERROR(VLOOKUP(B359,'1052 - STATE ARCHIVES'!C$9:I$115,7,FALSE),0)</f>
        <v>0</v>
      </c>
      <c r="M359" s="1">
        <v>0</v>
      </c>
      <c r="N359" s="1">
        <f>IFERROR(VLOOKUP(B359,'2889 - LAW LIBRARY'!C$9:I$21,7,FALSE),0)</f>
        <v>0</v>
      </c>
      <c r="O359" s="1">
        <v>0</v>
      </c>
      <c r="P359" s="1">
        <f>IFERROR(VLOOKUP(B359,'3150 - DHHS ADMINISTRATION'!C$9:I$69,7,FALSE),0)</f>
        <v>0</v>
      </c>
      <c r="Q359" s="1">
        <f t="shared" si="5"/>
        <v>71728.365816374237</v>
      </c>
    </row>
    <row r="360" spans="1:17">
      <c r="A360" s="1">
        <v>365</v>
      </c>
      <c r="B360" s="1" t="s">
        <v>372</v>
      </c>
      <c r="C360" s="1">
        <f>IFERROR(VLOOKUP(B360,'BUILDING DEPRECIATION'!C$9:I$200,7,FALSE),0)</f>
        <v>2096106</v>
      </c>
      <c r="D360" s="1">
        <v>0</v>
      </c>
      <c r="E360" s="1">
        <f>IFERROR(VLOOKUP(B360,'1130 - CONTROLLER'!C$9:I$582,7,FALSE),0)</f>
        <v>10858.295811349521</v>
      </c>
      <c r="F360" s="1">
        <f>IFERROR(VLOOKUP(B360,'1080 - TREASURER'!C$9:I$522,7,FALSE),0)</f>
        <v>1289.9653748943681</v>
      </c>
      <c r="G360" s="1">
        <f>IFERROR(VLOOKUP(B360,'1340 - ADM BUDGET AND PLANNING '!C$9:I$592,7,FALSE),0)</f>
        <v>7094.8745767735982</v>
      </c>
      <c r="H360" s="1">
        <f>IFERROR(VLOOKUP(B360,'1342 - ADM INTERNAL AUDIT'!C$9:I$585,7,FALSE),0)</f>
        <v>799.16867287145203</v>
      </c>
      <c r="I360" s="1">
        <v>0</v>
      </c>
      <c r="J360" s="1">
        <f>IFERROR(VLOOKUP(B360,'LEGISLATIVE AUDITOR'!C$9:I$92,7,FALSE),0)</f>
        <v>0</v>
      </c>
      <c r="K360" s="1">
        <f>IFERROR(VLOOKUP(B360,'2892 - DCA ADMINISTRATION'!C$9:I$23,7,FALSE),0)</f>
        <v>0</v>
      </c>
      <c r="L360" s="1">
        <f>IFERROR(VLOOKUP(B360,'1052 - STATE ARCHIVES'!C$9:I$115,7,FALSE),0)</f>
        <v>0</v>
      </c>
      <c r="M360" s="1">
        <v>0</v>
      </c>
      <c r="N360" s="1">
        <f>IFERROR(VLOOKUP(B360,'2889 - LAW LIBRARY'!C$9:I$21,7,FALSE),0)</f>
        <v>0</v>
      </c>
      <c r="O360" s="1">
        <v>0</v>
      </c>
      <c r="P360" s="1">
        <f>IFERROR(VLOOKUP(B360,'3150 - DHHS ADMINISTRATION'!C$9:I$69,7,FALSE),0)</f>
        <v>0</v>
      </c>
      <c r="Q360" s="1">
        <f t="shared" si="5"/>
        <v>2116148.3044358888</v>
      </c>
    </row>
    <row r="361" spans="1:17">
      <c r="A361" s="1">
        <v>366</v>
      </c>
      <c r="B361" s="1" t="s">
        <v>373</v>
      </c>
      <c r="C361" s="1">
        <f>IFERROR(VLOOKUP(B361,'BUILDING DEPRECIATION'!C$9:I$200,7,FALSE),0)</f>
        <v>-518363</v>
      </c>
      <c r="D361" s="1">
        <v>0</v>
      </c>
      <c r="E361" s="1">
        <f>IFERROR(VLOOKUP(B361,'1130 - CONTROLLER'!C$9:I$582,7,FALSE),0)</f>
        <v>5899.4682772433598</v>
      </c>
      <c r="F361" s="1">
        <f>IFERROR(VLOOKUP(B361,'1080 - TREASURER'!C$9:I$522,7,FALSE),0)</f>
        <v>688.32806971165974</v>
      </c>
      <c r="G361" s="1">
        <f>IFERROR(VLOOKUP(B361,'1340 - ADM BUDGET AND PLANNING '!C$9:I$592,7,FALSE),0)</f>
        <v>5233.2404787566184</v>
      </c>
      <c r="H361" s="1">
        <f>IFERROR(VLOOKUP(B361,'1342 - ADM INTERNAL AUDIT'!C$9:I$585,7,FALSE),0)</f>
        <v>433.67386935747356</v>
      </c>
      <c r="I361" s="1">
        <v>0</v>
      </c>
      <c r="J361" s="1">
        <f>IFERROR(VLOOKUP(B361,'LEGISLATIVE AUDITOR'!C$9:I$92,7,FALSE),0)</f>
        <v>0</v>
      </c>
      <c r="K361" s="1">
        <f>IFERROR(VLOOKUP(B361,'2892 - DCA ADMINISTRATION'!C$9:I$23,7,FALSE),0)</f>
        <v>0</v>
      </c>
      <c r="L361" s="1">
        <f>IFERROR(VLOOKUP(B361,'1052 - STATE ARCHIVES'!C$9:I$115,7,FALSE),0)</f>
        <v>0</v>
      </c>
      <c r="M361" s="1">
        <v>0</v>
      </c>
      <c r="N361" s="1">
        <f>IFERROR(VLOOKUP(B361,'2889 - LAW LIBRARY'!C$9:I$21,7,FALSE),0)</f>
        <v>0</v>
      </c>
      <c r="O361" s="1">
        <v>0</v>
      </c>
      <c r="P361" s="1">
        <f>IFERROR(VLOOKUP(B361,'3150 - DHHS ADMINISTRATION'!C$9:I$69,7,FALSE),0)</f>
        <v>0</v>
      </c>
      <c r="Q361" s="1">
        <f t="shared" si="5"/>
        <v>-506108.28930493083</v>
      </c>
    </row>
    <row r="362" spans="1:17">
      <c r="A362" s="1">
        <v>367</v>
      </c>
      <c r="B362" s="1" t="s">
        <v>374</v>
      </c>
      <c r="C362" s="1">
        <f>IFERROR(VLOOKUP(B362,'BUILDING DEPRECIATION'!C$9:I$200,7,FALSE),0)</f>
        <v>1866880</v>
      </c>
      <c r="D362" s="1">
        <v>0</v>
      </c>
      <c r="E362" s="1">
        <f>IFERROR(VLOOKUP(B362,'1130 - CONTROLLER'!C$9:I$582,7,FALSE),0)</f>
        <v>9898.3305323493132</v>
      </c>
      <c r="F362" s="1">
        <f>IFERROR(VLOOKUP(B362,'1080 - TREASURER'!C$9:I$522,7,FALSE),0)</f>
        <v>1224.2662557321783</v>
      </c>
      <c r="G362" s="1">
        <f>IFERROR(VLOOKUP(B362,'1340 - ADM BUDGET AND PLANNING '!C$9:I$592,7,FALSE),0)</f>
        <v>6684.2558707915732</v>
      </c>
      <c r="H362" s="1">
        <f>IFERROR(VLOOKUP(B362,'1342 - ADM INTERNAL AUDIT'!C$9:I$585,7,FALSE),0)</f>
        <v>726.36639137225029</v>
      </c>
      <c r="I362" s="1">
        <v>0</v>
      </c>
      <c r="J362" s="1">
        <f>IFERROR(VLOOKUP(B362,'LEGISLATIVE AUDITOR'!C$9:I$92,7,FALSE),0)</f>
        <v>0</v>
      </c>
      <c r="K362" s="1">
        <f>IFERROR(VLOOKUP(B362,'2892 - DCA ADMINISTRATION'!C$9:I$23,7,FALSE),0)</f>
        <v>0</v>
      </c>
      <c r="L362" s="1">
        <f>IFERROR(VLOOKUP(B362,'1052 - STATE ARCHIVES'!C$9:I$115,7,FALSE),0)</f>
        <v>0</v>
      </c>
      <c r="M362" s="1">
        <v>0</v>
      </c>
      <c r="N362" s="1">
        <f>IFERROR(VLOOKUP(B362,'2889 - LAW LIBRARY'!C$9:I$21,7,FALSE),0)</f>
        <v>0</v>
      </c>
      <c r="O362" s="1">
        <v>0</v>
      </c>
      <c r="P362" s="1">
        <f>IFERROR(VLOOKUP(B362,'3150 - DHHS ADMINISTRATION'!C$9:I$69,7,FALSE),0)</f>
        <v>0</v>
      </c>
      <c r="Q362" s="1">
        <f t="shared" si="5"/>
        <v>1885413.2190502454</v>
      </c>
    </row>
    <row r="363" spans="1:17">
      <c r="A363" s="1">
        <v>368</v>
      </c>
      <c r="B363" s="1" t="s">
        <v>375</v>
      </c>
      <c r="C363" s="1">
        <f>IFERROR(VLOOKUP(B363,'BUILDING DEPRECIATION'!C$9:I$200,7,FALSE),0)</f>
        <v>5019859</v>
      </c>
      <c r="D363" s="1">
        <v>0</v>
      </c>
      <c r="E363" s="1">
        <f>IFERROR(VLOOKUP(B363,'1130 - CONTROLLER'!C$9:I$582,7,FALSE),0)</f>
        <v>16209.29071970561</v>
      </c>
      <c r="F363" s="1">
        <f>IFERROR(VLOOKUP(B363,'1080 - TREASURER'!C$9:I$522,7,FALSE),0)</f>
        <v>1978.3810748426326</v>
      </c>
      <c r="G363" s="1">
        <f>IFERROR(VLOOKUP(B363,'1340 - ADM BUDGET AND PLANNING '!C$9:I$592,7,FALSE),0)</f>
        <v>8323.0026096655365</v>
      </c>
      <c r="H363" s="1">
        <f>IFERROR(VLOOKUP(B363,'1342 - ADM INTERNAL AUDIT'!C$9:I$585,7,FALSE),0)</f>
        <v>1200.192331956219</v>
      </c>
      <c r="I363" s="1">
        <v>0</v>
      </c>
      <c r="J363" s="1">
        <f>IFERROR(VLOOKUP(B363,'LEGISLATIVE AUDITOR'!C$9:I$92,7,FALSE),0)</f>
        <v>0</v>
      </c>
      <c r="K363" s="1">
        <f>IFERROR(VLOOKUP(B363,'2892 - DCA ADMINISTRATION'!C$9:I$23,7,FALSE),0)</f>
        <v>0</v>
      </c>
      <c r="L363" s="1">
        <f>IFERROR(VLOOKUP(B363,'1052 - STATE ARCHIVES'!C$9:I$115,7,FALSE),0)</f>
        <v>0</v>
      </c>
      <c r="M363" s="1">
        <v>0</v>
      </c>
      <c r="N363" s="1">
        <f>IFERROR(VLOOKUP(B363,'2889 - LAW LIBRARY'!C$9:I$21,7,FALSE),0)</f>
        <v>0</v>
      </c>
      <c r="O363" s="1">
        <v>0</v>
      </c>
      <c r="P363" s="1">
        <f>IFERROR(VLOOKUP(B363,'3150 - DHHS ADMINISTRATION'!C$9:I$69,7,FALSE),0)</f>
        <v>0</v>
      </c>
      <c r="Q363" s="1">
        <f t="shared" si="5"/>
        <v>5047569.8667361699</v>
      </c>
    </row>
    <row r="364" spans="1:17">
      <c r="A364" s="1">
        <v>369</v>
      </c>
      <c r="B364" s="1" t="s">
        <v>376</v>
      </c>
      <c r="C364" s="1">
        <f>IFERROR(VLOOKUP(B364,'BUILDING DEPRECIATION'!C$9:I$200,7,FALSE),0)</f>
        <v>0</v>
      </c>
      <c r="D364" s="1">
        <v>0</v>
      </c>
      <c r="E364" s="1">
        <f>IFERROR(VLOOKUP(B364,'1130 - CONTROLLER'!C$9:I$582,7,FALSE),0)</f>
        <v>6108.021121604902</v>
      </c>
      <c r="F364" s="1">
        <f>IFERROR(VLOOKUP(B364,'1080 - TREASURER'!C$9:I$522,7,FALSE),0)</f>
        <v>572.0065702648044</v>
      </c>
      <c r="G364" s="1">
        <f>IFERROR(VLOOKUP(B364,'1340 - ADM BUDGET AND PLANNING '!C$9:I$592,7,FALSE),0)</f>
        <v>5499.1291467649316</v>
      </c>
      <c r="H364" s="1">
        <f>IFERROR(VLOOKUP(B364,'1342 - ADM INTERNAL AUDIT'!C$9:I$585,7,FALSE),0)</f>
        <v>437.13003669287389</v>
      </c>
      <c r="I364" s="1">
        <v>0</v>
      </c>
      <c r="J364" s="1">
        <f>IFERROR(VLOOKUP(B364,'LEGISLATIVE AUDITOR'!C$9:I$92,7,FALSE),0)</f>
        <v>0</v>
      </c>
      <c r="K364" s="1">
        <f>IFERROR(VLOOKUP(B364,'2892 - DCA ADMINISTRATION'!C$9:I$23,7,FALSE),0)</f>
        <v>0</v>
      </c>
      <c r="L364" s="1">
        <f>IFERROR(VLOOKUP(B364,'1052 - STATE ARCHIVES'!C$9:I$115,7,FALSE),0)</f>
        <v>0</v>
      </c>
      <c r="M364" s="1">
        <v>0</v>
      </c>
      <c r="N364" s="1">
        <f>IFERROR(VLOOKUP(B364,'2889 - LAW LIBRARY'!C$9:I$21,7,FALSE),0)</f>
        <v>0</v>
      </c>
      <c r="O364" s="1">
        <v>0</v>
      </c>
      <c r="P364" s="1">
        <f>IFERROR(VLOOKUP(B364,'3150 - DHHS ADMINISTRATION'!C$9:I$69,7,FALSE),0)</f>
        <v>0</v>
      </c>
      <c r="Q364" s="1">
        <f t="shared" si="5"/>
        <v>12616.286875327511</v>
      </c>
    </row>
    <row r="365" spans="1:17">
      <c r="A365" s="1">
        <v>370</v>
      </c>
      <c r="B365" s="1" t="s">
        <v>377</v>
      </c>
      <c r="C365" s="1">
        <f>IFERROR(VLOOKUP(B365,'BUILDING DEPRECIATION'!C$9:I$200,7,FALSE),0)</f>
        <v>29658</v>
      </c>
      <c r="D365" s="1">
        <v>0</v>
      </c>
      <c r="E365" s="1">
        <f>IFERROR(VLOOKUP(B365,'1130 - CONTROLLER'!C$9:I$582,7,FALSE),0)</f>
        <v>4076.9493113898029</v>
      </c>
      <c r="F365" s="1">
        <f>IFERROR(VLOOKUP(B365,'1080 - TREASURER'!C$9:I$522,7,FALSE),0)</f>
        <v>1469.3864533748658</v>
      </c>
      <c r="G365" s="1">
        <f>IFERROR(VLOOKUP(B365,'1340 - ADM BUDGET AND PLANNING '!C$9:I$592,7,FALSE),0)</f>
        <v>18759.761003261214</v>
      </c>
      <c r="H365" s="1">
        <f>IFERROR(VLOOKUP(B365,'1342 - ADM INTERNAL AUDIT'!C$9:I$585,7,FALSE),0)</f>
        <v>297.20453068869205</v>
      </c>
      <c r="I365" s="1">
        <v>0</v>
      </c>
      <c r="J365" s="1">
        <f>IFERROR(VLOOKUP(B365,'LEGISLATIVE AUDITOR'!C$9:I$92,7,FALSE),0)</f>
        <v>1222.233786</v>
      </c>
      <c r="K365" s="1">
        <f>IFERROR(VLOOKUP(B365,'2892 - DCA ADMINISTRATION'!C$9:I$23,7,FALSE),0)</f>
        <v>0</v>
      </c>
      <c r="L365" s="1">
        <f>IFERROR(VLOOKUP(B365,'1052 - STATE ARCHIVES'!C$9:I$115,7,FALSE),0)</f>
        <v>-1544.3218295588047</v>
      </c>
      <c r="M365" s="1">
        <v>0</v>
      </c>
      <c r="N365" s="1">
        <f>IFERROR(VLOOKUP(B365,'2889 - LAW LIBRARY'!C$9:I$21,7,FALSE),0)</f>
        <v>0</v>
      </c>
      <c r="O365" s="1">
        <v>0</v>
      </c>
      <c r="P365" s="1">
        <f>IFERROR(VLOOKUP(B365,'3150 - DHHS ADMINISTRATION'!C$9:I$69,7,FALSE),0)</f>
        <v>0</v>
      </c>
      <c r="Q365" s="1">
        <f t="shared" si="5"/>
        <v>53939.213255155773</v>
      </c>
    </row>
    <row r="366" spans="1:17">
      <c r="A366" s="1">
        <v>371</v>
      </c>
      <c r="B366" s="1" t="s">
        <v>378</v>
      </c>
      <c r="C366" s="1">
        <f>IFERROR(VLOOKUP(B366,'BUILDING DEPRECIATION'!C$9:I$200,7,FALSE),0)</f>
        <v>10570</v>
      </c>
      <c r="D366" s="1">
        <v>0</v>
      </c>
      <c r="E366" s="1">
        <f>IFERROR(VLOOKUP(B366,'1130 - CONTROLLER'!C$9:I$582,7,FALSE),0)</f>
        <v>2255.1462455117776</v>
      </c>
      <c r="F366" s="1">
        <f>IFERROR(VLOOKUP(B366,'1080 - TREASURER'!C$9:I$522,7,FALSE),0)</f>
        <v>218.11262577399728</v>
      </c>
      <c r="G366" s="1">
        <f>IFERROR(VLOOKUP(B366,'1340 - ADM BUDGET AND PLANNING '!C$9:I$592,7,FALSE),0)</f>
        <v>4087.2124345994648</v>
      </c>
      <c r="H366" s="1">
        <f>IFERROR(VLOOKUP(B366,'1342 - ADM INTERNAL AUDIT'!C$9:I$585,7,FALSE),0)</f>
        <v>1092.8955899282419</v>
      </c>
      <c r="I366" s="1">
        <v>0</v>
      </c>
      <c r="J366" s="1">
        <f>IFERROR(VLOOKUP(B366,'LEGISLATIVE AUDITOR'!C$9:I$92,7,FALSE),0)</f>
        <v>1213.304793</v>
      </c>
      <c r="K366" s="1">
        <f>IFERROR(VLOOKUP(B366,'2892 - DCA ADMINISTRATION'!C$9:I$23,7,FALSE),0)</f>
        <v>0</v>
      </c>
      <c r="L366" s="1">
        <f>IFERROR(VLOOKUP(B366,'1052 - STATE ARCHIVES'!C$9:I$115,7,FALSE),0)</f>
        <v>0</v>
      </c>
      <c r="M366" s="1">
        <v>0</v>
      </c>
      <c r="N366" s="1">
        <f>IFERROR(VLOOKUP(B366,'2889 - LAW LIBRARY'!C$9:I$21,7,FALSE),0)</f>
        <v>0</v>
      </c>
      <c r="O366" s="1">
        <v>0</v>
      </c>
      <c r="P366" s="1">
        <f>IFERROR(VLOOKUP(B366,'3150 - DHHS ADMINISTRATION'!C$9:I$69,7,FALSE),0)</f>
        <v>0</v>
      </c>
      <c r="Q366" s="1">
        <f t="shared" si="5"/>
        <v>19436.67168881348</v>
      </c>
    </row>
    <row r="367" spans="1:17">
      <c r="A367" s="1">
        <v>372</v>
      </c>
      <c r="B367" s="1" t="s">
        <v>379</v>
      </c>
      <c r="C367" s="1">
        <f>IFERROR(VLOOKUP(B367,'BUILDING DEPRECIATION'!C$9:I$200,7,FALSE),0)</f>
        <v>0</v>
      </c>
      <c r="D367" s="1">
        <v>0</v>
      </c>
      <c r="E367" s="1">
        <f>IFERROR(VLOOKUP(B367,'1130 - CONTROLLER'!C$9:I$582,7,FALSE),0)</f>
        <v>91.443057925095047</v>
      </c>
      <c r="F367" s="1">
        <f>IFERROR(VLOOKUP(B367,'1080 - TREASURER'!C$9:I$522,7,FALSE),0)</f>
        <v>13.90311606966533</v>
      </c>
      <c r="G367" s="1">
        <f>IFERROR(VLOOKUP(B367,'1340 - ADM BUDGET AND PLANNING '!C$9:I$592,7,FALSE),0)</f>
        <v>636.51740627027573</v>
      </c>
      <c r="H367" s="1">
        <f>IFERROR(VLOOKUP(B367,'1342 - ADM INTERNAL AUDIT'!C$9:I$585,7,FALSE),0)</f>
        <v>6.403836192875632</v>
      </c>
      <c r="I367" s="1">
        <v>0</v>
      </c>
      <c r="J367" s="1">
        <f>IFERROR(VLOOKUP(B367,'LEGISLATIVE AUDITOR'!C$9:I$92,7,FALSE),0)</f>
        <v>0</v>
      </c>
      <c r="K367" s="1">
        <f>IFERROR(VLOOKUP(B367,'2892 - DCA ADMINISTRATION'!C$9:I$23,7,FALSE),0)</f>
        <v>0</v>
      </c>
      <c r="L367" s="1">
        <f>IFERROR(VLOOKUP(B367,'1052 - STATE ARCHIVES'!C$9:I$115,7,FALSE),0)</f>
        <v>0</v>
      </c>
      <c r="M367" s="1">
        <v>0</v>
      </c>
      <c r="N367" s="1">
        <f>IFERROR(VLOOKUP(B367,'2889 - LAW LIBRARY'!C$9:I$21,7,FALSE),0)</f>
        <v>0</v>
      </c>
      <c r="O367" s="1">
        <v>0</v>
      </c>
      <c r="P367" s="1">
        <f>IFERROR(VLOOKUP(B367,'3150 - DHHS ADMINISTRATION'!C$9:I$69,7,FALSE),0)</f>
        <v>0</v>
      </c>
      <c r="Q367" s="1">
        <f t="shared" si="5"/>
        <v>748.26741645791174</v>
      </c>
    </row>
    <row r="368" spans="1:17">
      <c r="A368" s="1">
        <v>373</v>
      </c>
      <c r="B368" s="1" t="s">
        <v>380</v>
      </c>
      <c r="C368" s="1">
        <f>IFERROR(VLOOKUP(B368,'BUILDING DEPRECIATION'!C$9:I$200,7,FALSE),0)</f>
        <v>0</v>
      </c>
      <c r="D368" s="1">
        <v>0</v>
      </c>
      <c r="E368" s="1">
        <f>IFERROR(VLOOKUP(B368,'1130 - CONTROLLER'!C$9:I$582,7,FALSE),0)</f>
        <v>4373.5112126275035</v>
      </c>
      <c r="F368" s="1">
        <f>IFERROR(VLOOKUP(B368,'1080 - TREASURER'!C$9:I$522,7,FALSE),0)</f>
        <v>531.93192057258364</v>
      </c>
      <c r="G368" s="1">
        <f>IFERROR(VLOOKUP(B368,'1340 - ADM BUDGET AND PLANNING '!C$9:I$592,7,FALSE),0)</f>
        <v>4494.0277680730833</v>
      </c>
      <c r="H368" s="1">
        <f>IFERROR(VLOOKUP(B368,'1342 - ADM INTERNAL AUDIT'!C$9:I$585,7,FALSE),0)</f>
        <v>326.96328559642188</v>
      </c>
      <c r="I368" s="1">
        <v>0</v>
      </c>
      <c r="J368" s="1">
        <f>IFERROR(VLOOKUP(B368,'LEGISLATIVE AUDITOR'!C$9:I$92,7,FALSE),0)</f>
        <v>0</v>
      </c>
      <c r="K368" s="1">
        <f>IFERROR(VLOOKUP(B368,'2892 - DCA ADMINISTRATION'!C$9:I$23,7,FALSE),0)</f>
        <v>0</v>
      </c>
      <c r="L368" s="1">
        <f>IFERROR(VLOOKUP(B368,'1052 - STATE ARCHIVES'!C$9:I$115,7,FALSE),0)</f>
        <v>0</v>
      </c>
      <c r="M368" s="1">
        <v>0</v>
      </c>
      <c r="N368" s="1">
        <f>IFERROR(VLOOKUP(B368,'2889 - LAW LIBRARY'!C$9:I$21,7,FALSE),0)</f>
        <v>0</v>
      </c>
      <c r="O368" s="1">
        <v>0</v>
      </c>
      <c r="P368" s="1">
        <f>IFERROR(VLOOKUP(B368,'3150 - DHHS ADMINISTRATION'!C$9:I$69,7,FALSE),0)</f>
        <v>0</v>
      </c>
      <c r="Q368" s="1">
        <f t="shared" si="5"/>
        <v>9726.4341868695919</v>
      </c>
    </row>
    <row r="369" spans="1:17">
      <c r="A369" s="1">
        <v>374</v>
      </c>
      <c r="B369" s="1" t="s">
        <v>381</v>
      </c>
      <c r="C369" s="1">
        <f>IFERROR(VLOOKUP(B369,'BUILDING DEPRECIATION'!C$9:I$200,7,FALSE),0)</f>
        <v>0</v>
      </c>
      <c r="D369" s="1">
        <v>0</v>
      </c>
      <c r="E369" s="1">
        <f>IFERROR(VLOOKUP(B369,'1130 - CONTROLLER'!C$9:I$582,7,FALSE),0)</f>
        <v>162.10039005382058</v>
      </c>
      <c r="F369" s="1">
        <f>IFERROR(VLOOKUP(B369,'1080 - TREASURER'!C$9:I$522,7,FALSE),0)</f>
        <v>5.1104162833454776</v>
      </c>
      <c r="G369" s="1">
        <f>IFERROR(VLOOKUP(B369,'1340 - ADM BUDGET AND PLANNING '!C$9:I$592,7,FALSE),0)</f>
        <v>639.94358787723081</v>
      </c>
      <c r="H369" s="1">
        <f>IFERROR(VLOOKUP(B369,'1342 - ADM INTERNAL AUDIT'!C$9:I$585,7,FALSE),0)</f>
        <v>11.224977459278971</v>
      </c>
      <c r="I369" s="1">
        <v>0</v>
      </c>
      <c r="J369" s="1">
        <f>IFERROR(VLOOKUP(B369,'LEGISLATIVE AUDITOR'!C$9:I$92,7,FALSE),0)</f>
        <v>-10967.568703000001</v>
      </c>
      <c r="K369" s="1">
        <f>IFERROR(VLOOKUP(B369,'2892 - DCA ADMINISTRATION'!C$9:I$23,7,FALSE),0)</f>
        <v>0</v>
      </c>
      <c r="L369" s="1">
        <f>IFERROR(VLOOKUP(B369,'1052 - STATE ARCHIVES'!C$9:I$115,7,FALSE),0)</f>
        <v>0</v>
      </c>
      <c r="M369" s="1">
        <v>0</v>
      </c>
      <c r="N369" s="1">
        <f>IFERROR(VLOOKUP(B369,'2889 - LAW LIBRARY'!C$9:I$21,7,FALSE),0)</f>
        <v>0</v>
      </c>
      <c r="O369" s="1">
        <v>0</v>
      </c>
      <c r="P369" s="1">
        <f>IFERROR(VLOOKUP(B369,'3150 - DHHS ADMINISTRATION'!C$9:I$69,7,FALSE),0)</f>
        <v>0</v>
      </c>
      <c r="Q369" s="1">
        <f t="shared" si="5"/>
        <v>-10149.189331326324</v>
      </c>
    </row>
    <row r="370" spans="1:17">
      <c r="A370" s="1">
        <v>375</v>
      </c>
      <c r="B370" s="1" t="s">
        <v>382</v>
      </c>
      <c r="C370" s="1">
        <f>IFERROR(VLOOKUP(B370,'BUILDING DEPRECIATION'!C$9:I$200,7,FALSE),0)</f>
        <v>0</v>
      </c>
      <c r="D370" s="1">
        <v>0</v>
      </c>
      <c r="E370" s="1">
        <f>IFERROR(VLOOKUP(B370,'1130 - CONTROLLER'!C$9:I$582,7,FALSE),0)</f>
        <v>0</v>
      </c>
      <c r="F370" s="1">
        <f>IFERROR(VLOOKUP(B370,'1080 - TREASURER'!C$9:I$522,7,FALSE),0)</f>
        <v>0</v>
      </c>
      <c r="G370" s="1">
        <f>IFERROR(VLOOKUP(B370,'1340 - ADM BUDGET AND PLANNING '!C$9:I$592,7,FALSE),0)</f>
        <v>0</v>
      </c>
      <c r="H370" s="1">
        <f>IFERROR(VLOOKUP(B370,'1342 - ADM INTERNAL AUDIT'!C$9:I$585,7,FALSE),0)</f>
        <v>0</v>
      </c>
      <c r="I370" s="1">
        <v>0</v>
      </c>
      <c r="J370" s="1">
        <f>IFERROR(VLOOKUP(B370,'LEGISLATIVE AUDITOR'!C$9:I$92,7,FALSE),0)</f>
        <v>0</v>
      </c>
      <c r="K370" s="1">
        <f>IFERROR(VLOOKUP(B370,'2892 - DCA ADMINISTRATION'!C$9:I$23,7,FALSE),0)</f>
        <v>0</v>
      </c>
      <c r="L370" s="1">
        <f>IFERROR(VLOOKUP(B370,'1052 - STATE ARCHIVES'!C$9:I$115,7,FALSE),0)</f>
        <v>0</v>
      </c>
      <c r="M370" s="1">
        <v>0</v>
      </c>
      <c r="N370" s="1">
        <f>IFERROR(VLOOKUP(B370,'2889 - LAW LIBRARY'!C$9:I$21,7,FALSE),0)</f>
        <v>0</v>
      </c>
      <c r="O370" s="1">
        <v>0</v>
      </c>
      <c r="P370" s="1">
        <f>IFERROR(VLOOKUP(B370,'3150 - DHHS ADMINISTRATION'!C$9:I$69,7,FALSE),0)</f>
        <v>0</v>
      </c>
      <c r="Q370" s="1">
        <f t="shared" si="5"/>
        <v>0</v>
      </c>
    </row>
    <row r="371" spans="1:17">
      <c r="A371" s="1">
        <v>376</v>
      </c>
      <c r="B371" s="1" t="s">
        <v>383</v>
      </c>
      <c r="C371" s="1">
        <f>IFERROR(VLOOKUP(B371,'BUILDING DEPRECIATION'!C$9:I$200,7,FALSE),0)</f>
        <v>0</v>
      </c>
      <c r="D371" s="1">
        <v>0</v>
      </c>
      <c r="E371" s="1">
        <f>IFERROR(VLOOKUP(B371,'1130 - CONTROLLER'!C$9:I$582,7,FALSE),0)</f>
        <v>12.296538602791067</v>
      </c>
      <c r="F371" s="1">
        <f>IFERROR(VLOOKUP(B371,'1080 - TREASURER'!C$9:I$522,7,FALSE),0)</f>
        <v>-0.31601165589126906</v>
      </c>
      <c r="G371" s="1">
        <f>IFERROR(VLOOKUP(B371,'1340 - ADM BUDGET AND PLANNING '!C$9:I$592,7,FALSE),0)</f>
        <v>421.60240334800886</v>
      </c>
      <c r="H371" s="1">
        <f>IFERROR(VLOOKUP(B371,'1342 - ADM INTERNAL AUDIT'!C$9:I$585,7,FALSE),0)</f>
        <v>0.76173956255381292</v>
      </c>
      <c r="I371" s="1">
        <v>0</v>
      </c>
      <c r="J371" s="1">
        <f>IFERROR(VLOOKUP(B371,'LEGISLATIVE AUDITOR'!C$9:I$92,7,FALSE),0)</f>
        <v>0</v>
      </c>
      <c r="K371" s="1">
        <f>IFERROR(VLOOKUP(B371,'2892 - DCA ADMINISTRATION'!C$9:I$23,7,FALSE),0)</f>
        <v>0</v>
      </c>
      <c r="L371" s="1">
        <f>IFERROR(VLOOKUP(B371,'1052 - STATE ARCHIVES'!C$9:I$115,7,FALSE),0)</f>
        <v>0</v>
      </c>
      <c r="M371" s="1">
        <v>0</v>
      </c>
      <c r="N371" s="1">
        <f>IFERROR(VLOOKUP(B371,'2889 - LAW LIBRARY'!C$9:I$21,7,FALSE),0)</f>
        <v>0</v>
      </c>
      <c r="O371" s="1">
        <v>0</v>
      </c>
      <c r="P371" s="1">
        <f>IFERROR(VLOOKUP(B371,'3150 - DHHS ADMINISTRATION'!C$9:I$69,7,FALSE),0)</f>
        <v>0</v>
      </c>
      <c r="Q371" s="1">
        <f t="shared" si="5"/>
        <v>434.34466985746246</v>
      </c>
    </row>
    <row r="372" spans="1:17">
      <c r="A372" s="1">
        <v>377</v>
      </c>
      <c r="B372" s="1" t="s">
        <v>384</v>
      </c>
      <c r="C372" s="1">
        <f>IFERROR(VLOOKUP(B372,'BUILDING DEPRECIATION'!C$9:I$200,7,FALSE),0)</f>
        <v>0</v>
      </c>
      <c r="D372" s="1">
        <v>0</v>
      </c>
      <c r="E372" s="1">
        <f>IFERROR(VLOOKUP(B372,'1130 - CONTROLLER'!C$9:I$582,7,FALSE),0)</f>
        <v>742.49613973416569</v>
      </c>
      <c r="F372" s="1">
        <f>IFERROR(VLOOKUP(B372,'1080 - TREASURER'!C$9:I$522,7,FALSE),0)</f>
        <v>38.399401335323816</v>
      </c>
      <c r="G372" s="1">
        <f>IFERROR(VLOOKUP(B372,'1340 - ADM BUDGET AND PLANNING '!C$9:I$592,7,FALSE),0)</f>
        <v>880.09773720028852</v>
      </c>
      <c r="H372" s="1">
        <f>IFERROR(VLOOKUP(B372,'1342 - ADM INTERNAL AUDIT'!C$9:I$585,7,FALSE),0)</f>
        <v>55.493195297520657</v>
      </c>
      <c r="I372" s="1">
        <v>0</v>
      </c>
      <c r="J372" s="1">
        <f>IFERROR(VLOOKUP(B372,'LEGISLATIVE AUDITOR'!C$9:I$92,7,FALSE),0)</f>
        <v>0</v>
      </c>
      <c r="K372" s="1">
        <f>IFERROR(VLOOKUP(B372,'2892 - DCA ADMINISTRATION'!C$9:I$23,7,FALSE),0)</f>
        <v>0</v>
      </c>
      <c r="L372" s="1">
        <f>IFERROR(VLOOKUP(B372,'1052 - STATE ARCHIVES'!C$9:I$115,7,FALSE),0)</f>
        <v>0</v>
      </c>
      <c r="M372" s="1">
        <v>0</v>
      </c>
      <c r="N372" s="1">
        <f>IFERROR(VLOOKUP(B372,'2889 - LAW LIBRARY'!C$9:I$21,7,FALSE),0)</f>
        <v>0</v>
      </c>
      <c r="O372" s="1">
        <v>0</v>
      </c>
      <c r="P372" s="1">
        <f>IFERROR(VLOOKUP(B372,'3150 - DHHS ADMINISTRATION'!C$9:I$69,7,FALSE),0)</f>
        <v>0</v>
      </c>
      <c r="Q372" s="1">
        <f t="shared" si="5"/>
        <v>1716.4864735672986</v>
      </c>
    </row>
    <row r="373" spans="1:17">
      <c r="A373" s="1">
        <v>378</v>
      </c>
      <c r="B373" s="1" t="s">
        <v>385</v>
      </c>
      <c r="C373" s="1">
        <f>IFERROR(VLOOKUP(B373,'BUILDING DEPRECIATION'!C$9:I$200,7,FALSE),0)</f>
        <v>0</v>
      </c>
      <c r="D373" s="1">
        <v>0</v>
      </c>
      <c r="E373" s="1">
        <f>IFERROR(VLOOKUP(B373,'1130 - CONTROLLER'!C$9:I$582,7,FALSE),0)</f>
        <v>0</v>
      </c>
      <c r="F373" s="1">
        <f>IFERROR(VLOOKUP(B373,'1080 - TREASURER'!C$9:I$522,7,FALSE),0)</f>
        <v>0</v>
      </c>
      <c r="G373" s="1">
        <f>IFERROR(VLOOKUP(B373,'1340 - ADM BUDGET AND PLANNING '!C$9:I$592,7,FALSE),0)</f>
        <v>0</v>
      </c>
      <c r="H373" s="1">
        <f>IFERROR(VLOOKUP(B373,'1342 - ADM INTERNAL AUDIT'!C$9:I$585,7,FALSE),0)</f>
        <v>0</v>
      </c>
      <c r="I373" s="1">
        <v>0</v>
      </c>
      <c r="J373" s="1">
        <f>IFERROR(VLOOKUP(B373,'LEGISLATIVE AUDITOR'!C$9:I$92,7,FALSE),0)</f>
        <v>0</v>
      </c>
      <c r="K373" s="1">
        <f>IFERROR(VLOOKUP(B373,'2892 - DCA ADMINISTRATION'!C$9:I$23,7,FALSE),0)</f>
        <v>0</v>
      </c>
      <c r="L373" s="1">
        <f>IFERROR(VLOOKUP(B373,'1052 - STATE ARCHIVES'!C$9:I$115,7,FALSE),0)</f>
        <v>0</v>
      </c>
      <c r="M373" s="1">
        <v>0</v>
      </c>
      <c r="N373" s="1">
        <f>IFERROR(VLOOKUP(B373,'2889 - LAW LIBRARY'!C$9:I$21,7,FALSE),0)</f>
        <v>0</v>
      </c>
      <c r="O373" s="1">
        <v>0</v>
      </c>
      <c r="P373" s="1">
        <f>IFERROR(VLOOKUP(B373,'3150 - DHHS ADMINISTRATION'!C$9:I$69,7,FALSE),0)</f>
        <v>0</v>
      </c>
      <c r="Q373" s="1">
        <f t="shared" si="5"/>
        <v>0</v>
      </c>
    </row>
    <row r="374" spans="1:17">
      <c r="A374" s="1">
        <v>379</v>
      </c>
      <c r="B374" s="1" t="s">
        <v>386</v>
      </c>
      <c r="C374" s="1">
        <f>IFERROR(VLOOKUP(B374,'BUILDING DEPRECIATION'!C$9:I$200,7,FALSE),0)</f>
        <v>0</v>
      </c>
      <c r="D374" s="1">
        <v>0</v>
      </c>
      <c r="E374" s="1">
        <f>IFERROR(VLOOKUP(B374,'1130 - CONTROLLER'!C$9:I$582,7,FALSE),0)</f>
        <v>0</v>
      </c>
      <c r="F374" s="1">
        <f>IFERROR(VLOOKUP(B374,'1080 - TREASURER'!C$9:I$522,7,FALSE),0)</f>
        <v>0</v>
      </c>
      <c r="G374" s="1">
        <f>IFERROR(VLOOKUP(B374,'1340 - ADM BUDGET AND PLANNING '!C$9:I$592,7,FALSE),0)</f>
        <v>0</v>
      </c>
      <c r="H374" s="1">
        <f>IFERROR(VLOOKUP(B374,'1342 - ADM INTERNAL AUDIT'!C$9:I$585,7,FALSE),0)</f>
        <v>848.48009600787896</v>
      </c>
      <c r="I374" s="1">
        <v>0</v>
      </c>
      <c r="J374" s="1">
        <f>IFERROR(VLOOKUP(B374,'LEGISLATIVE AUDITOR'!C$9:I$92,7,FALSE),0)</f>
        <v>0</v>
      </c>
      <c r="K374" s="1">
        <f>IFERROR(VLOOKUP(B374,'2892 - DCA ADMINISTRATION'!C$9:I$23,7,FALSE),0)</f>
        <v>0</v>
      </c>
      <c r="L374" s="1">
        <f>IFERROR(VLOOKUP(B374,'1052 - STATE ARCHIVES'!C$9:I$115,7,FALSE),0)</f>
        <v>666.06772739077337</v>
      </c>
      <c r="M374" s="1">
        <v>0</v>
      </c>
      <c r="N374" s="1">
        <f>IFERROR(VLOOKUP(B374,'2889 - LAW LIBRARY'!C$9:I$21,7,FALSE),0)</f>
        <v>0</v>
      </c>
      <c r="O374" s="1">
        <v>0</v>
      </c>
      <c r="P374" s="1">
        <f>IFERROR(VLOOKUP(B374,'3150 - DHHS ADMINISTRATION'!C$9:I$69,7,FALSE),0)</f>
        <v>0</v>
      </c>
      <c r="Q374" s="1">
        <f t="shared" si="5"/>
        <v>1514.5478233986523</v>
      </c>
    </row>
    <row r="375" spans="1:17">
      <c r="A375" s="1">
        <v>380</v>
      </c>
      <c r="B375" s="1" t="s">
        <v>387</v>
      </c>
      <c r="C375" s="1">
        <f>IFERROR(VLOOKUP(B375,'BUILDING DEPRECIATION'!C$9:I$200,7,FALSE),0)</f>
        <v>11184.703129973477</v>
      </c>
      <c r="D375" s="1">
        <v>0</v>
      </c>
      <c r="E375" s="1">
        <f>IFERROR(VLOOKUP(B375,'1130 - CONTROLLER'!C$9:I$582,7,FALSE),0)</f>
        <v>17426.842493764896</v>
      </c>
      <c r="F375" s="1">
        <f>IFERROR(VLOOKUP(B375,'1080 - TREASURER'!C$9:I$522,7,FALSE),0)</f>
        <v>1752.6860532427359</v>
      </c>
      <c r="G375" s="1">
        <f>IFERROR(VLOOKUP(B375,'1340 - ADM BUDGET AND PLANNING '!C$9:I$592,7,FALSE),0)</f>
        <v>35712.33979766423</v>
      </c>
      <c r="H375" s="1">
        <f>IFERROR(VLOOKUP(B375,'1342 - ADM INTERNAL AUDIT'!C$9:I$585,7,FALSE),0)</f>
        <v>44096.439914675393</v>
      </c>
      <c r="I375" s="1">
        <v>-7</v>
      </c>
      <c r="J375" s="1">
        <f>IFERROR(VLOOKUP(B375,'LEGISLATIVE AUDITOR'!C$9:I$92,7,FALSE),0)</f>
        <v>0</v>
      </c>
      <c r="K375" s="1">
        <f>IFERROR(VLOOKUP(B375,'2892 - DCA ADMINISTRATION'!C$9:I$23,7,FALSE),0)</f>
        <v>0</v>
      </c>
      <c r="L375" s="1">
        <f>IFERROR(VLOOKUP(B375,'1052 - STATE ARCHIVES'!C$9:I$115,7,FALSE),0)</f>
        <v>-1210.8887580252836</v>
      </c>
      <c r="M375" s="1">
        <v>0</v>
      </c>
      <c r="N375" s="1">
        <f>IFERROR(VLOOKUP(B375,'2889 - LAW LIBRARY'!C$9:I$21,7,FALSE),0)</f>
        <v>0</v>
      </c>
      <c r="O375" s="1">
        <v>0</v>
      </c>
      <c r="P375" s="1">
        <f>IFERROR(VLOOKUP(B375,'3150 - DHHS ADMINISTRATION'!C$9:I$69,7,FALSE),0)</f>
        <v>0</v>
      </c>
      <c r="Q375" s="1">
        <f t="shared" si="5"/>
        <v>108955.12263129547</v>
      </c>
    </row>
    <row r="376" spans="1:17">
      <c r="A376" s="1">
        <v>381</v>
      </c>
      <c r="B376" s="1" t="s">
        <v>388</v>
      </c>
      <c r="C376" s="1">
        <f>IFERROR(VLOOKUP(B376,'BUILDING DEPRECIATION'!C$9:I$200,7,FALSE),0)</f>
        <v>4698.1247745358105</v>
      </c>
      <c r="D376" s="1">
        <v>0</v>
      </c>
      <c r="E376" s="1">
        <f>IFERROR(VLOOKUP(B376,'1130 - CONTROLLER'!C$9:I$582,7,FALSE),0)</f>
        <v>6810.578803523339</v>
      </c>
      <c r="F376" s="1">
        <f>IFERROR(VLOOKUP(B376,'1080 - TREASURER'!C$9:I$522,7,FALSE),0)</f>
        <v>617.74591581424397</v>
      </c>
      <c r="G376" s="1">
        <f>IFERROR(VLOOKUP(B376,'1340 - ADM BUDGET AND PLANNING '!C$9:I$592,7,FALSE),0)</f>
        <v>15018.317860016305</v>
      </c>
      <c r="H376" s="1">
        <f>IFERROR(VLOOKUP(B376,'1342 - ADM INTERNAL AUDIT'!C$9:I$585,7,FALSE),0)</f>
        <v>508.52107931751289</v>
      </c>
      <c r="I376" s="1">
        <v>0</v>
      </c>
      <c r="J376" s="1">
        <f>IFERROR(VLOOKUP(B376,'LEGISLATIVE AUDITOR'!C$9:I$92,7,FALSE),0)</f>
        <v>0</v>
      </c>
      <c r="K376" s="1">
        <f>IFERROR(VLOOKUP(B376,'2892 - DCA ADMINISTRATION'!C$9:I$23,7,FALSE),0)</f>
        <v>0</v>
      </c>
      <c r="L376" s="1">
        <f>IFERROR(VLOOKUP(B376,'1052 - STATE ARCHIVES'!C$9:I$115,7,FALSE),0)</f>
        <v>190.84554103881055</v>
      </c>
      <c r="M376" s="1">
        <v>0</v>
      </c>
      <c r="N376" s="1">
        <f>IFERROR(VLOOKUP(B376,'2889 - LAW LIBRARY'!C$9:I$21,7,FALSE),0)</f>
        <v>0</v>
      </c>
      <c r="O376" s="1">
        <v>0</v>
      </c>
      <c r="P376" s="1">
        <f>IFERROR(VLOOKUP(B376,'3150 - DHHS ADMINISTRATION'!C$9:I$69,7,FALSE),0)</f>
        <v>0</v>
      </c>
      <c r="Q376" s="1">
        <f t="shared" si="5"/>
        <v>27844.133974246026</v>
      </c>
    </row>
    <row r="377" spans="1:17">
      <c r="A377" s="1">
        <v>382</v>
      </c>
      <c r="B377" s="1" t="s">
        <v>389</v>
      </c>
      <c r="C377" s="1">
        <f>IFERROR(VLOOKUP(B377,'BUILDING DEPRECIATION'!C$9:I$200,7,FALSE),0)</f>
        <v>15342.39868873488</v>
      </c>
      <c r="D377" s="1">
        <v>0</v>
      </c>
      <c r="E377" s="1">
        <f>IFERROR(VLOOKUP(B377,'1130 - CONTROLLER'!C$9:I$582,7,FALSE),0)</f>
        <v>4318.9993664894419</v>
      </c>
      <c r="F377" s="1">
        <f>IFERROR(VLOOKUP(B377,'1080 - TREASURER'!C$9:I$522,7,FALSE),0)</f>
        <v>523.47228186330267</v>
      </c>
      <c r="G377" s="1">
        <f>IFERROR(VLOOKUP(B377,'1340 - ADM BUDGET AND PLANNING '!C$9:I$592,7,FALSE),0)</f>
        <v>3346.4274423616198</v>
      </c>
      <c r="H377" s="1">
        <f>IFERROR(VLOOKUP(B377,'1342 - ADM INTERNAL AUDIT'!C$9:I$585,7,FALSE),0)</f>
        <v>325.52971414353817</v>
      </c>
      <c r="I377" s="1">
        <v>0</v>
      </c>
      <c r="J377" s="1">
        <f>IFERROR(VLOOKUP(B377,'LEGISLATIVE AUDITOR'!C$9:I$92,7,FALSE),0)</f>
        <v>2491.8119999999999</v>
      </c>
      <c r="K377" s="1">
        <f>IFERROR(VLOOKUP(B377,'2892 - DCA ADMINISTRATION'!C$9:I$23,7,FALSE),0)</f>
        <v>0</v>
      </c>
      <c r="L377" s="1">
        <f>IFERROR(VLOOKUP(B377,'1052 - STATE ARCHIVES'!C$9:I$115,7,FALSE),0)</f>
        <v>0</v>
      </c>
      <c r="M377" s="1">
        <v>0</v>
      </c>
      <c r="N377" s="1">
        <f>IFERROR(VLOOKUP(B377,'2889 - LAW LIBRARY'!C$9:I$21,7,FALSE),0)</f>
        <v>0</v>
      </c>
      <c r="O377" s="1">
        <v>0</v>
      </c>
      <c r="P377" s="1">
        <f>IFERROR(VLOOKUP(B377,'3150 - DHHS ADMINISTRATION'!C$9:I$69,7,FALSE),0)</f>
        <v>0</v>
      </c>
      <c r="Q377" s="1">
        <f t="shared" si="5"/>
        <v>26348.639493592782</v>
      </c>
    </row>
    <row r="378" spans="1:17">
      <c r="A378" s="1">
        <v>383</v>
      </c>
      <c r="B378" s="1" t="s">
        <v>390</v>
      </c>
      <c r="C378" s="1">
        <f>IFERROR(VLOOKUP(B378,'BUILDING DEPRECIATION'!C$9:I$200,7,FALSE),0)</f>
        <v>13415</v>
      </c>
      <c r="D378" s="1">
        <v>0</v>
      </c>
      <c r="E378" s="1">
        <f>IFERROR(VLOOKUP(B378,'1130 - CONTROLLER'!C$9:I$582,7,FALSE),0)</f>
        <v>7380.6396777921473</v>
      </c>
      <c r="F378" s="1">
        <f>IFERROR(VLOOKUP(B378,'1080 - TREASURER'!C$9:I$522,7,FALSE),0)</f>
        <v>669.17555266139266</v>
      </c>
      <c r="G378" s="1">
        <f>IFERROR(VLOOKUP(B378,'1340 - ADM BUDGET AND PLANNING '!C$9:I$592,7,FALSE),0)</f>
        <v>6848.8862190111404</v>
      </c>
      <c r="H378" s="1">
        <f>IFERROR(VLOOKUP(B378,'1342 - ADM INTERNAL AUDIT'!C$9:I$585,7,FALSE),0)</f>
        <v>1257.9152726020855</v>
      </c>
      <c r="I378" s="1">
        <v>0</v>
      </c>
      <c r="J378" s="1">
        <f>IFERROR(VLOOKUP(B378,'LEGISLATIVE AUDITOR'!C$9:I$92,7,FALSE),0)</f>
        <v>0</v>
      </c>
      <c r="K378" s="1">
        <f>IFERROR(VLOOKUP(B378,'2892 - DCA ADMINISTRATION'!C$9:I$23,7,FALSE),0)</f>
        <v>0</v>
      </c>
      <c r="L378" s="1">
        <f>IFERROR(VLOOKUP(B378,'1052 - STATE ARCHIVES'!C$9:I$115,7,FALSE),0)</f>
        <v>0</v>
      </c>
      <c r="M378" s="1">
        <v>0</v>
      </c>
      <c r="N378" s="1">
        <f>IFERROR(VLOOKUP(B378,'2889 - LAW LIBRARY'!C$9:I$21,7,FALSE),0)</f>
        <v>0</v>
      </c>
      <c r="O378" s="1">
        <v>1156.1628687500199</v>
      </c>
      <c r="P378" s="1">
        <f>IFERROR(VLOOKUP(B378,'3150 - DHHS ADMINISTRATION'!C$9:I$69,7,FALSE),0)</f>
        <v>0</v>
      </c>
      <c r="Q378" s="1">
        <f t="shared" si="5"/>
        <v>30727.779590816783</v>
      </c>
    </row>
    <row r="379" spans="1:17">
      <c r="A379" s="1">
        <v>384</v>
      </c>
      <c r="B379" s="1" t="s">
        <v>391</v>
      </c>
      <c r="C379" s="1">
        <f>IFERROR(VLOOKUP(B379,'BUILDING DEPRECIATION'!C$9:I$200,7,FALSE),0)</f>
        <v>0</v>
      </c>
      <c r="D379" s="1">
        <v>0</v>
      </c>
      <c r="E379" s="1">
        <f>IFERROR(VLOOKUP(B379,'1130 - CONTROLLER'!C$9:I$582,7,FALSE),0)</f>
        <v>138.31010588107193</v>
      </c>
      <c r="F379" s="1">
        <f>IFERROR(VLOOKUP(B379,'1080 - TREASURER'!C$9:I$522,7,FALSE),0)</f>
        <v>9.1900561258388809</v>
      </c>
      <c r="G379" s="1">
        <f>IFERROR(VLOOKUP(B379,'1340 - ADM BUDGET AND PLANNING '!C$9:I$592,7,FALSE),0)</f>
        <v>1611.1464676166688</v>
      </c>
      <c r="H379" s="1">
        <f>IFERROR(VLOOKUP(B379,'1342 - ADM INTERNAL AUDIT'!C$9:I$585,7,FALSE),0)</f>
        <v>9.0970048847106959</v>
      </c>
      <c r="I379" s="1">
        <v>0</v>
      </c>
      <c r="J379" s="1">
        <f>IFERROR(VLOOKUP(B379,'LEGISLATIVE AUDITOR'!C$9:I$92,7,FALSE),0)</f>
        <v>0</v>
      </c>
      <c r="K379" s="1">
        <f>IFERROR(VLOOKUP(B379,'2892 - DCA ADMINISTRATION'!C$9:I$23,7,FALSE),0)</f>
        <v>0</v>
      </c>
      <c r="L379" s="1">
        <f>IFERROR(VLOOKUP(B379,'1052 - STATE ARCHIVES'!C$9:I$115,7,FALSE),0)</f>
        <v>0</v>
      </c>
      <c r="M379" s="1">
        <v>0</v>
      </c>
      <c r="N379" s="1">
        <f>IFERROR(VLOOKUP(B379,'2889 - LAW LIBRARY'!C$9:I$21,7,FALSE),0)</f>
        <v>0</v>
      </c>
      <c r="O379" s="1">
        <v>0</v>
      </c>
      <c r="P379" s="1">
        <f>IFERROR(VLOOKUP(B379,'3150 - DHHS ADMINISTRATION'!C$9:I$69,7,FALSE),0)</f>
        <v>0</v>
      </c>
      <c r="Q379" s="1">
        <f t="shared" si="5"/>
        <v>1767.7436345082904</v>
      </c>
    </row>
    <row r="380" spans="1:17">
      <c r="A380" s="1">
        <v>385</v>
      </c>
      <c r="B380" s="1" t="s">
        <v>392</v>
      </c>
      <c r="C380" s="1">
        <f>IFERROR(VLOOKUP(B380,'BUILDING DEPRECIATION'!C$9:I$200,7,FALSE),0)</f>
        <v>9850.9563925729435</v>
      </c>
      <c r="D380" s="1">
        <v>0</v>
      </c>
      <c r="E380" s="1">
        <f>IFERROR(VLOOKUP(B380,'1130 - CONTROLLER'!C$9:I$582,7,FALSE),0)</f>
        <v>6452.3455295084041</v>
      </c>
      <c r="F380" s="1">
        <f>IFERROR(VLOOKUP(B380,'1080 - TREASURER'!C$9:I$522,7,FALSE),0)</f>
        <v>297.30394721906214</v>
      </c>
      <c r="G380" s="1">
        <f>IFERROR(VLOOKUP(B380,'1340 - ADM BUDGET AND PLANNING '!C$9:I$592,7,FALSE),0)</f>
        <v>12625.070902250769</v>
      </c>
      <c r="H380" s="1">
        <f>IFERROR(VLOOKUP(B380,'1342 - ADM INTERNAL AUDIT'!C$9:I$585,7,FALSE),0)</f>
        <v>486.26833053478794</v>
      </c>
      <c r="I380" s="1">
        <v>0</v>
      </c>
      <c r="J380" s="1">
        <f>IFERROR(VLOOKUP(B380,'LEGISLATIVE AUDITOR'!C$9:I$92,7,FALSE),0)</f>
        <v>0</v>
      </c>
      <c r="K380" s="1">
        <f>IFERROR(VLOOKUP(B380,'2892 - DCA ADMINISTRATION'!C$9:I$23,7,FALSE),0)</f>
        <v>0</v>
      </c>
      <c r="L380" s="1">
        <f>IFERROR(VLOOKUP(B380,'1052 - STATE ARCHIVES'!C$9:I$115,7,FALSE),0)</f>
        <v>0</v>
      </c>
      <c r="M380" s="1">
        <v>0</v>
      </c>
      <c r="N380" s="1">
        <f>IFERROR(VLOOKUP(B380,'2889 - LAW LIBRARY'!C$9:I$21,7,FALSE),0)</f>
        <v>0</v>
      </c>
      <c r="O380" s="1">
        <v>0</v>
      </c>
      <c r="P380" s="1">
        <f>IFERROR(VLOOKUP(B380,'3150 - DHHS ADMINISTRATION'!C$9:I$69,7,FALSE),0)</f>
        <v>0</v>
      </c>
      <c r="Q380" s="1">
        <f t="shared" si="5"/>
        <v>29711.945102085967</v>
      </c>
    </row>
    <row r="381" spans="1:17">
      <c r="A381" s="1">
        <v>386</v>
      </c>
      <c r="B381" s="1" t="s">
        <v>393</v>
      </c>
      <c r="C381" s="1">
        <f>IFERROR(VLOOKUP(B381,'BUILDING DEPRECIATION'!C$9:I$200,7,FALSE),0)</f>
        <v>32858.726366047747</v>
      </c>
      <c r="D381" s="1">
        <v>0</v>
      </c>
      <c r="E381" s="1">
        <f>IFERROR(VLOOKUP(B381,'1130 - CONTROLLER'!C$9:I$582,7,FALSE),0)</f>
        <v>6859.6087084965175</v>
      </c>
      <c r="F381" s="1">
        <f>IFERROR(VLOOKUP(B381,'1080 - TREASURER'!C$9:I$522,7,FALSE),0)</f>
        <v>330.56232540262164</v>
      </c>
      <c r="G381" s="1">
        <f>IFERROR(VLOOKUP(B381,'1340 - ADM BUDGET AND PLANNING '!C$9:I$592,7,FALSE),0)</f>
        <v>18150.485367503876</v>
      </c>
      <c r="H381" s="1">
        <f>IFERROR(VLOOKUP(B381,'1342 - ADM INTERNAL AUDIT'!C$9:I$585,7,FALSE),0)</f>
        <v>-5455.0421009885213</v>
      </c>
      <c r="I381" s="1">
        <v>-3</v>
      </c>
      <c r="J381" s="1">
        <f>IFERROR(VLOOKUP(B381,'LEGISLATIVE AUDITOR'!C$9:I$92,7,FALSE),0)</f>
        <v>1720.596186</v>
      </c>
      <c r="K381" s="1">
        <f>IFERROR(VLOOKUP(B381,'2892 - DCA ADMINISTRATION'!C$9:I$23,7,FALSE),0)</f>
        <v>0</v>
      </c>
      <c r="L381" s="1">
        <f>IFERROR(VLOOKUP(B381,'1052 - STATE ARCHIVES'!C$9:I$115,7,FALSE),0)</f>
        <v>1114.7782448854139</v>
      </c>
      <c r="M381" s="1">
        <v>0</v>
      </c>
      <c r="N381" s="1">
        <f>IFERROR(VLOOKUP(B381,'2889 - LAW LIBRARY'!C$9:I$21,7,FALSE),0)</f>
        <v>0</v>
      </c>
      <c r="O381" s="1">
        <v>0</v>
      </c>
      <c r="P381" s="1">
        <f>IFERROR(VLOOKUP(B381,'3150 - DHHS ADMINISTRATION'!C$9:I$69,7,FALSE),0)</f>
        <v>0</v>
      </c>
      <c r="Q381" s="1">
        <f t="shared" si="5"/>
        <v>55576.71509734766</v>
      </c>
    </row>
    <row r="382" spans="1:17">
      <c r="A382" s="1">
        <v>387</v>
      </c>
      <c r="B382" s="1" t="s">
        <v>394</v>
      </c>
      <c r="C382" s="1">
        <f>IFERROR(VLOOKUP(B382,'BUILDING DEPRECIATION'!C$9:I$200,7,FALSE),0)</f>
        <v>0</v>
      </c>
      <c r="D382" s="1">
        <v>0</v>
      </c>
      <c r="E382" s="1">
        <f>IFERROR(VLOOKUP(B382,'1130 - CONTROLLER'!C$9:I$582,7,FALSE),0)</f>
        <v>536.43856752842612</v>
      </c>
      <c r="F382" s="1">
        <f>IFERROR(VLOOKUP(B382,'1080 - TREASURER'!C$9:I$522,7,FALSE),0)</f>
        <v>42.695261939382661</v>
      </c>
      <c r="G382" s="1">
        <f>IFERROR(VLOOKUP(B382,'1340 - ADM BUDGET AND PLANNING '!C$9:I$592,7,FALSE),0)</f>
        <v>3887.8567103108098</v>
      </c>
      <c r="H382" s="1">
        <f>IFERROR(VLOOKUP(B382,'1342 - ADM INTERNAL AUDIT'!C$9:I$585,7,FALSE),0)</f>
        <v>32.92402300128925</v>
      </c>
      <c r="I382" s="1">
        <v>0</v>
      </c>
      <c r="J382" s="1">
        <f>IFERROR(VLOOKUP(B382,'LEGISLATIVE AUDITOR'!C$9:I$92,7,FALSE),0)</f>
        <v>0</v>
      </c>
      <c r="K382" s="1">
        <f>IFERROR(VLOOKUP(B382,'2892 - DCA ADMINISTRATION'!C$9:I$23,7,FALSE),0)</f>
        <v>0</v>
      </c>
      <c r="L382" s="1">
        <f>IFERROR(VLOOKUP(B382,'1052 - STATE ARCHIVES'!C$9:I$115,7,FALSE),0)</f>
        <v>0</v>
      </c>
      <c r="M382" s="1">
        <v>0</v>
      </c>
      <c r="N382" s="1">
        <f>IFERROR(VLOOKUP(B382,'2889 - LAW LIBRARY'!C$9:I$21,7,FALSE),0)</f>
        <v>0</v>
      </c>
      <c r="O382" s="1">
        <v>0</v>
      </c>
      <c r="P382" s="1">
        <f>IFERROR(VLOOKUP(B382,'3150 - DHHS ADMINISTRATION'!C$9:I$69,7,FALSE),0)</f>
        <v>0</v>
      </c>
      <c r="Q382" s="1">
        <f t="shared" si="5"/>
        <v>4499.914562779908</v>
      </c>
    </row>
    <row r="383" spans="1:17">
      <c r="A383" s="1">
        <v>388</v>
      </c>
      <c r="B383" s="1" t="s">
        <v>395</v>
      </c>
      <c r="C383" s="1">
        <f>IFERROR(VLOOKUP(B383,'BUILDING DEPRECIATION'!C$9:I$200,7,FALSE),0)</f>
        <v>2544.2564456233422</v>
      </c>
      <c r="D383" s="1">
        <v>0</v>
      </c>
      <c r="E383" s="1">
        <f>IFERROR(VLOOKUP(B383,'1130 - CONTROLLER'!C$9:I$582,7,FALSE),0)</f>
        <v>2474.0123301932013</v>
      </c>
      <c r="F383" s="1">
        <f>IFERROR(VLOOKUP(B383,'1080 - TREASURER'!C$9:I$522,7,FALSE),0)</f>
        <v>287.71793154325474</v>
      </c>
      <c r="G383" s="1">
        <f>IFERROR(VLOOKUP(B383,'1340 - ADM BUDGET AND PLANNING '!C$9:I$592,7,FALSE),0)</f>
        <v>6044.2565033953442</v>
      </c>
      <c r="H383" s="1">
        <f>IFERROR(VLOOKUP(B383,'1342 - ADM INTERNAL AUDIT'!C$9:I$585,7,FALSE),0)</f>
        <v>187.84181614582766</v>
      </c>
      <c r="I383" s="1">
        <v>0</v>
      </c>
      <c r="J383" s="1">
        <f>IFERROR(VLOOKUP(B383,'LEGISLATIVE AUDITOR'!C$9:I$92,7,FALSE),0)</f>
        <v>0</v>
      </c>
      <c r="K383" s="1">
        <f>IFERROR(VLOOKUP(B383,'2892 - DCA ADMINISTRATION'!C$9:I$23,7,FALSE),0)</f>
        <v>0</v>
      </c>
      <c r="L383" s="1">
        <f>IFERROR(VLOOKUP(B383,'1052 - STATE ARCHIVES'!C$9:I$115,7,FALSE),0)</f>
        <v>0</v>
      </c>
      <c r="M383" s="1">
        <v>0</v>
      </c>
      <c r="N383" s="1">
        <f>IFERROR(VLOOKUP(B383,'2889 - LAW LIBRARY'!C$9:I$21,7,FALSE),0)</f>
        <v>0</v>
      </c>
      <c r="O383" s="1">
        <v>0</v>
      </c>
      <c r="P383" s="1">
        <f>IFERROR(VLOOKUP(B383,'3150 - DHHS ADMINISTRATION'!C$9:I$69,7,FALSE),0)</f>
        <v>0</v>
      </c>
      <c r="Q383" s="1">
        <f t="shared" si="5"/>
        <v>11538.085026900972</v>
      </c>
    </row>
    <row r="384" spans="1:17">
      <c r="A384" s="1">
        <v>389</v>
      </c>
      <c r="B384" s="1" t="s">
        <v>396</v>
      </c>
      <c r="C384" s="1">
        <f>IFERROR(VLOOKUP(B384,'BUILDING DEPRECIATION'!C$9:I$200,7,FALSE),0)</f>
        <v>0</v>
      </c>
      <c r="D384" s="1">
        <v>0</v>
      </c>
      <c r="E384" s="1">
        <f>IFERROR(VLOOKUP(B384,'1130 - CONTROLLER'!C$9:I$582,7,FALSE),0)</f>
        <v>1148.5923409825359</v>
      </c>
      <c r="F384" s="1">
        <f>IFERROR(VLOOKUP(B384,'1080 - TREASURER'!C$9:I$522,7,FALSE),0)</f>
        <v>-1.1541902558442221</v>
      </c>
      <c r="G384" s="1">
        <f>IFERROR(VLOOKUP(B384,'1340 - ADM BUDGET AND PLANNING '!C$9:I$592,7,FALSE),0)</f>
        <v>349.08944829041718</v>
      </c>
      <c r="H384" s="1">
        <f>IFERROR(VLOOKUP(B384,'1342 - ADM INTERNAL AUDIT'!C$9:I$585,7,FALSE),0)</f>
        <v>75.557610191936703</v>
      </c>
      <c r="I384" s="1">
        <v>0</v>
      </c>
      <c r="J384" s="1">
        <f>IFERROR(VLOOKUP(B384,'LEGISLATIVE AUDITOR'!C$9:I$92,7,FALSE),0)</f>
        <v>0</v>
      </c>
      <c r="K384" s="1">
        <f>IFERROR(VLOOKUP(B384,'2892 - DCA ADMINISTRATION'!C$9:I$23,7,FALSE),0)</f>
        <v>0</v>
      </c>
      <c r="L384" s="1">
        <f>IFERROR(VLOOKUP(B384,'1052 - STATE ARCHIVES'!C$9:I$115,7,FALSE),0)</f>
        <v>0</v>
      </c>
      <c r="M384" s="1">
        <v>0</v>
      </c>
      <c r="N384" s="1">
        <f>IFERROR(VLOOKUP(B384,'2889 - LAW LIBRARY'!C$9:I$21,7,FALSE),0)</f>
        <v>0</v>
      </c>
      <c r="O384" s="1">
        <v>0</v>
      </c>
      <c r="P384" s="1">
        <f>IFERROR(VLOOKUP(B384,'3150 - DHHS ADMINISTRATION'!C$9:I$69,7,FALSE),0)</f>
        <v>0</v>
      </c>
      <c r="Q384" s="1">
        <f t="shared" si="5"/>
        <v>1572.0852092090456</v>
      </c>
    </row>
    <row r="385" spans="1:17">
      <c r="A385" s="1">
        <v>390</v>
      </c>
      <c r="B385" s="1" t="s">
        <v>397</v>
      </c>
      <c r="C385" s="1">
        <f>IFERROR(VLOOKUP(B385,'BUILDING DEPRECIATION'!C$9:I$200,7,FALSE),0)</f>
        <v>0</v>
      </c>
      <c r="D385" s="1">
        <v>0</v>
      </c>
      <c r="E385" s="1">
        <f>IFERROR(VLOOKUP(B385,'1130 - CONTROLLER'!C$9:I$582,7,FALSE),0)</f>
        <v>471.58069805450776</v>
      </c>
      <c r="F385" s="1">
        <f>IFERROR(VLOOKUP(B385,'1080 - TREASURER'!C$9:I$522,7,FALSE),0)</f>
        <v>38.317358256920798</v>
      </c>
      <c r="G385" s="1">
        <f>IFERROR(VLOOKUP(B385,'1340 - ADM BUDGET AND PLANNING '!C$9:I$592,7,FALSE),0)</f>
        <v>679.46896068611511</v>
      </c>
      <c r="H385" s="1">
        <f>IFERROR(VLOOKUP(B385,'1342 - ADM INTERNAL AUDIT'!C$9:I$585,7,FALSE),0)</f>
        <v>35.925369482727952</v>
      </c>
      <c r="I385" s="1">
        <v>0</v>
      </c>
      <c r="J385" s="1">
        <f>IFERROR(VLOOKUP(B385,'LEGISLATIVE AUDITOR'!C$9:I$92,7,FALSE),0)</f>
        <v>0</v>
      </c>
      <c r="K385" s="1">
        <f>IFERROR(VLOOKUP(B385,'2892 - DCA ADMINISTRATION'!C$9:I$23,7,FALSE),0)</f>
        <v>0</v>
      </c>
      <c r="L385" s="1">
        <f>IFERROR(VLOOKUP(B385,'1052 - STATE ARCHIVES'!C$9:I$115,7,FALSE),0)</f>
        <v>0</v>
      </c>
      <c r="M385" s="1">
        <v>0</v>
      </c>
      <c r="N385" s="1">
        <f>IFERROR(VLOOKUP(B385,'2889 - LAW LIBRARY'!C$9:I$21,7,FALSE),0)</f>
        <v>0</v>
      </c>
      <c r="O385" s="1">
        <v>0</v>
      </c>
      <c r="P385" s="1">
        <f>IFERROR(VLOOKUP(B385,'3150 - DHHS ADMINISTRATION'!C$9:I$69,7,FALSE),0)</f>
        <v>0</v>
      </c>
      <c r="Q385" s="1">
        <f t="shared" si="5"/>
        <v>1225.2923864802717</v>
      </c>
    </row>
    <row r="386" spans="1:17">
      <c r="A386" s="1">
        <v>391</v>
      </c>
      <c r="B386" s="1" t="s">
        <v>398</v>
      </c>
      <c r="C386" s="1">
        <f>IFERROR(VLOOKUP(B386,'BUILDING DEPRECIATION'!C$9:I$200,7,FALSE),0)</f>
        <v>0</v>
      </c>
      <c r="D386" s="1">
        <v>0</v>
      </c>
      <c r="E386" s="1">
        <f>IFERROR(VLOOKUP(B386,'1130 - CONTROLLER'!C$9:I$582,7,FALSE),0)</f>
        <v>947.4059897058047</v>
      </c>
      <c r="F386" s="1">
        <f>IFERROR(VLOOKUP(B386,'1080 - TREASURER'!C$9:I$522,7,FALSE),0)</f>
        <v>38.358728993509935</v>
      </c>
      <c r="G386" s="1">
        <f>IFERROR(VLOOKUP(B386,'1340 - ADM BUDGET AND PLANNING '!C$9:I$592,7,FALSE),0)</f>
        <v>2646.4846299890742</v>
      </c>
      <c r="H386" s="1">
        <f>IFERROR(VLOOKUP(B386,'1342 - ADM INTERNAL AUDIT'!C$9:I$585,7,FALSE),0)</f>
        <v>72.261216647415154</v>
      </c>
      <c r="I386" s="1">
        <v>0</v>
      </c>
      <c r="J386" s="1">
        <f>IFERROR(VLOOKUP(B386,'LEGISLATIVE AUDITOR'!C$9:I$92,7,FALSE),0)</f>
        <v>0</v>
      </c>
      <c r="K386" s="1">
        <f>IFERROR(VLOOKUP(B386,'2892 - DCA ADMINISTRATION'!C$9:I$23,7,FALSE),0)</f>
        <v>0</v>
      </c>
      <c r="L386" s="1">
        <f>IFERROR(VLOOKUP(B386,'1052 - STATE ARCHIVES'!C$9:I$115,7,FALSE),0)</f>
        <v>0</v>
      </c>
      <c r="M386" s="1">
        <v>0</v>
      </c>
      <c r="N386" s="1">
        <f>IFERROR(VLOOKUP(B386,'2889 - LAW LIBRARY'!C$9:I$21,7,FALSE),0)</f>
        <v>0</v>
      </c>
      <c r="O386" s="1">
        <v>0</v>
      </c>
      <c r="P386" s="1">
        <f>IFERROR(VLOOKUP(B386,'3150 - DHHS ADMINISTRATION'!C$9:I$69,7,FALSE),0)</f>
        <v>0</v>
      </c>
      <c r="Q386" s="1">
        <f t="shared" si="5"/>
        <v>3704.5105653358037</v>
      </c>
    </row>
    <row r="387" spans="1:17">
      <c r="A387" s="1">
        <v>392</v>
      </c>
      <c r="B387" s="1" t="s">
        <v>399</v>
      </c>
      <c r="C387" s="1">
        <f>IFERROR(VLOOKUP(B387,'BUILDING DEPRECIATION'!C$9:I$200,7,FALSE),0)</f>
        <v>0</v>
      </c>
      <c r="D387" s="1">
        <v>0</v>
      </c>
      <c r="E387" s="1">
        <f>IFERROR(VLOOKUP(B387,'1130 - CONTROLLER'!C$9:I$582,7,FALSE),0)</f>
        <v>4637.1720824049853</v>
      </c>
      <c r="F387" s="1">
        <f>IFERROR(VLOOKUP(B387,'1080 - TREASURER'!C$9:I$522,7,FALSE),0)</f>
        <v>284.11867746000007</v>
      </c>
      <c r="G387" s="1">
        <f>IFERROR(VLOOKUP(B387,'1340 - ADM BUDGET AND PLANNING '!C$9:I$592,7,FALSE),0)</f>
        <v>4978.3972823374042</v>
      </c>
      <c r="H387" s="1">
        <f>IFERROR(VLOOKUP(B387,'1342 - ADM INTERNAL AUDIT'!C$9:I$585,7,FALSE),0)</f>
        <v>-4674.3879870626106</v>
      </c>
      <c r="I387" s="1">
        <v>-2</v>
      </c>
      <c r="J387" s="1">
        <f>IFERROR(VLOOKUP(B387,'LEGISLATIVE AUDITOR'!C$9:I$92,7,FALSE),0)</f>
        <v>1435.699014</v>
      </c>
      <c r="K387" s="1">
        <f>IFERROR(VLOOKUP(B387,'2892 - DCA ADMINISTRATION'!C$9:I$23,7,FALSE),0)</f>
        <v>0</v>
      </c>
      <c r="L387" s="1">
        <f>IFERROR(VLOOKUP(B387,'1052 - STATE ARCHIVES'!C$9:I$115,7,FALSE),0)</f>
        <v>3591.4158815752112</v>
      </c>
      <c r="M387" s="1">
        <v>0</v>
      </c>
      <c r="N387" s="1">
        <f>IFERROR(VLOOKUP(B387,'2889 - LAW LIBRARY'!C$9:I$21,7,FALSE),0)</f>
        <v>0</v>
      </c>
      <c r="O387" s="1">
        <v>0</v>
      </c>
      <c r="P387" s="1">
        <f>IFERROR(VLOOKUP(B387,'3150 - DHHS ADMINISTRATION'!C$9:I$69,7,FALSE),0)</f>
        <v>0</v>
      </c>
      <c r="Q387" s="1">
        <f t="shared" si="5"/>
        <v>10250.41495071499</v>
      </c>
    </row>
    <row r="388" spans="1:17">
      <c r="A388" s="1">
        <v>393</v>
      </c>
      <c r="B388" s="1" t="s">
        <v>400</v>
      </c>
      <c r="C388" s="1">
        <f>IFERROR(VLOOKUP(B388,'BUILDING DEPRECIATION'!C$9:I$200,7,FALSE),0)</f>
        <v>0</v>
      </c>
      <c r="D388" s="1">
        <v>0</v>
      </c>
      <c r="E388" s="1">
        <f>IFERROR(VLOOKUP(B388,'1130 - CONTROLLER'!C$9:I$582,7,FALSE),0)</f>
        <v>4492.7635871278426</v>
      </c>
      <c r="F388" s="1">
        <f>IFERROR(VLOOKUP(B388,'1080 - TREASURER'!C$9:I$522,7,FALSE),0)</f>
        <v>505.135225084306</v>
      </c>
      <c r="G388" s="1">
        <f>IFERROR(VLOOKUP(B388,'1340 - ADM BUDGET AND PLANNING '!C$9:I$592,7,FALSE),0)</f>
        <v>3876.0723870174179</v>
      </c>
      <c r="H388" s="1">
        <f>IFERROR(VLOOKUP(B388,'1342 - ADM INTERNAL AUDIT'!C$9:I$585,7,FALSE),0)</f>
        <v>326.1914921070433</v>
      </c>
      <c r="I388" s="1">
        <v>0</v>
      </c>
      <c r="J388" s="1">
        <f>IFERROR(VLOOKUP(B388,'LEGISLATIVE AUDITOR'!C$9:I$92,7,FALSE),0)</f>
        <v>0</v>
      </c>
      <c r="K388" s="1">
        <f>IFERROR(VLOOKUP(B388,'2892 - DCA ADMINISTRATION'!C$9:I$23,7,FALSE),0)</f>
        <v>0</v>
      </c>
      <c r="L388" s="1">
        <f>IFERROR(VLOOKUP(B388,'1052 - STATE ARCHIVES'!C$9:I$115,7,FALSE),0)</f>
        <v>0</v>
      </c>
      <c r="M388" s="1">
        <v>0</v>
      </c>
      <c r="N388" s="1">
        <f>IFERROR(VLOOKUP(B388,'2889 - LAW LIBRARY'!C$9:I$21,7,FALSE),0)</f>
        <v>0</v>
      </c>
      <c r="O388" s="1">
        <v>0</v>
      </c>
      <c r="P388" s="1">
        <f>IFERROR(VLOOKUP(B388,'3150 - DHHS ADMINISTRATION'!C$9:I$69,7,FALSE),0)</f>
        <v>0</v>
      </c>
      <c r="Q388" s="1">
        <f t="shared" si="5"/>
        <v>9200.1626913366108</v>
      </c>
    </row>
    <row r="389" spans="1:17">
      <c r="A389" s="1">
        <v>394</v>
      </c>
      <c r="B389" s="1" t="s">
        <v>401</v>
      </c>
      <c r="C389" s="1">
        <f>IFERROR(VLOOKUP(B389,'BUILDING DEPRECIATION'!C$9:I$200,7,FALSE),0)</f>
        <v>0</v>
      </c>
      <c r="D389" s="1">
        <v>0</v>
      </c>
      <c r="E389" s="1">
        <f>IFERROR(VLOOKUP(B389,'1130 - CONTROLLER'!C$9:I$582,7,FALSE),0)</f>
        <v>223.30883176116305</v>
      </c>
      <c r="F389" s="1">
        <f>IFERROR(VLOOKUP(B389,'1080 - TREASURER'!C$9:I$522,7,FALSE),0)</f>
        <v>13.322528967866944</v>
      </c>
      <c r="G389" s="1">
        <f>IFERROR(VLOOKUP(B389,'1340 - ADM BUDGET AND PLANNING '!C$9:I$592,7,FALSE),0)</f>
        <v>1452.7234751709491</v>
      </c>
      <c r="H389" s="1">
        <f>IFERROR(VLOOKUP(B389,'1342 - ADM INTERNAL AUDIT'!C$9:I$585,7,FALSE),0)</f>
        <v>11.428138294262787</v>
      </c>
      <c r="I389" s="1">
        <v>0</v>
      </c>
      <c r="J389" s="1">
        <f>IFERROR(VLOOKUP(B389,'LEGISLATIVE AUDITOR'!C$9:I$92,7,FALSE),0)</f>
        <v>0</v>
      </c>
      <c r="K389" s="1">
        <f>IFERROR(VLOOKUP(B389,'2892 - DCA ADMINISTRATION'!C$9:I$23,7,FALSE),0)</f>
        <v>0</v>
      </c>
      <c r="L389" s="1">
        <f>IFERROR(VLOOKUP(B389,'1052 - STATE ARCHIVES'!C$9:I$115,7,FALSE),0)</f>
        <v>0</v>
      </c>
      <c r="M389" s="1">
        <v>0</v>
      </c>
      <c r="N389" s="1">
        <f>IFERROR(VLOOKUP(B389,'2889 - LAW LIBRARY'!C$9:I$21,7,FALSE),0)</f>
        <v>0</v>
      </c>
      <c r="O389" s="1">
        <v>0</v>
      </c>
      <c r="P389" s="1">
        <f>IFERROR(VLOOKUP(B389,'3150 - DHHS ADMINISTRATION'!C$9:I$69,7,FALSE),0)</f>
        <v>0</v>
      </c>
      <c r="Q389" s="1">
        <f t="shared" si="5"/>
        <v>1700.7829741942419</v>
      </c>
    </row>
    <row r="390" spans="1:17">
      <c r="A390" s="1">
        <v>395</v>
      </c>
      <c r="B390" s="1" t="s">
        <v>402</v>
      </c>
      <c r="C390" s="1">
        <f>IFERROR(VLOOKUP(B390,'BUILDING DEPRECIATION'!C$9:I$200,7,FALSE),0)</f>
        <v>0</v>
      </c>
      <c r="D390" s="1">
        <v>0</v>
      </c>
      <c r="E390" s="1">
        <f>IFERROR(VLOOKUP(B390,'1130 - CONTROLLER'!C$9:I$582,7,FALSE),0)</f>
        <v>15991.144588790381</v>
      </c>
      <c r="F390" s="1">
        <f>IFERROR(VLOOKUP(B390,'1080 - TREASURER'!C$9:I$522,7,FALSE),0)</f>
        <v>7125.73422941434</v>
      </c>
      <c r="G390" s="1">
        <f>IFERROR(VLOOKUP(B390,'1340 - ADM BUDGET AND PLANNING '!C$9:I$592,7,FALSE),0)</f>
        <v>23381.558236931931</v>
      </c>
      <c r="H390" s="1">
        <f>IFERROR(VLOOKUP(B390,'1342 - ADM INTERNAL AUDIT'!C$9:I$585,7,FALSE),0)</f>
        <v>-3917.989253702312</v>
      </c>
      <c r="I390" s="1">
        <v>-3</v>
      </c>
      <c r="J390" s="1">
        <f>IFERROR(VLOOKUP(B390,'LEGISLATIVE AUDITOR'!C$9:I$92,7,FALSE),0)</f>
        <v>2586.7085069999998</v>
      </c>
      <c r="K390" s="1">
        <f>IFERROR(VLOOKUP(B390,'2892 - DCA ADMINISTRATION'!C$9:I$23,7,FALSE),0)</f>
        <v>0</v>
      </c>
      <c r="L390" s="1">
        <f>IFERROR(VLOOKUP(B390,'1052 - STATE ARCHIVES'!C$9:I$115,7,FALSE),0)</f>
        <v>-859.23265294596456</v>
      </c>
      <c r="M390" s="1">
        <v>0</v>
      </c>
      <c r="N390" s="1">
        <f>IFERROR(VLOOKUP(B390,'2889 - LAW LIBRARY'!C$9:I$21,7,FALSE),0)</f>
        <v>0</v>
      </c>
      <c r="O390" s="1">
        <v>0</v>
      </c>
      <c r="P390" s="1">
        <f>IFERROR(VLOOKUP(B390,'3150 - DHHS ADMINISTRATION'!C$9:I$69,7,FALSE),0)</f>
        <v>0</v>
      </c>
      <c r="Q390" s="1">
        <f t="shared" si="5"/>
        <v>44304.923655488376</v>
      </c>
    </row>
    <row r="391" spans="1:17">
      <c r="A391" s="1">
        <v>396</v>
      </c>
      <c r="B391" s="1" t="s">
        <v>403</v>
      </c>
      <c r="C391" s="1">
        <f>IFERROR(VLOOKUP(B391,'BUILDING DEPRECIATION'!C$9:I$200,7,FALSE),0)</f>
        <v>-549</v>
      </c>
      <c r="D391" s="1">
        <v>0</v>
      </c>
      <c r="E391" s="1">
        <f>IFERROR(VLOOKUP(B391,'1130 - CONTROLLER'!C$9:I$582,7,FALSE),0)</f>
        <v>12153.148416513151</v>
      </c>
      <c r="F391" s="1">
        <f>IFERROR(VLOOKUP(B391,'1080 - TREASURER'!C$9:I$522,7,FALSE),0)</f>
        <v>1574.3023683002593</v>
      </c>
      <c r="G391" s="1">
        <f>IFERROR(VLOOKUP(B391,'1340 - ADM BUDGET AND PLANNING '!C$9:I$592,7,FALSE),0)</f>
        <v>3917.6645748676474</v>
      </c>
      <c r="H391" s="1">
        <f>IFERROR(VLOOKUP(B391,'1342 - ADM INTERNAL AUDIT'!C$9:I$585,7,FALSE),0)</f>
        <v>883.77183504880759</v>
      </c>
      <c r="I391" s="1">
        <v>0</v>
      </c>
      <c r="J391" s="1">
        <f>IFERROR(VLOOKUP(B391,'LEGISLATIVE AUDITOR'!C$9:I$92,7,FALSE),0)</f>
        <v>0</v>
      </c>
      <c r="K391" s="1">
        <f>IFERROR(VLOOKUP(B391,'2892 - DCA ADMINISTRATION'!C$9:I$23,7,FALSE),0)</f>
        <v>0</v>
      </c>
      <c r="L391" s="1">
        <f>IFERROR(VLOOKUP(B391,'1052 - STATE ARCHIVES'!C$9:I$115,7,FALSE),0)</f>
        <v>0</v>
      </c>
      <c r="M391" s="1">
        <v>0</v>
      </c>
      <c r="N391" s="1">
        <f>IFERROR(VLOOKUP(B391,'2889 - LAW LIBRARY'!C$9:I$21,7,FALSE),0)</f>
        <v>0</v>
      </c>
      <c r="O391" s="1">
        <v>0</v>
      </c>
      <c r="P391" s="1">
        <f>IFERROR(VLOOKUP(B391,'3150 - DHHS ADMINISTRATION'!C$9:I$69,7,FALSE),0)</f>
        <v>0</v>
      </c>
      <c r="Q391" s="1">
        <f t="shared" si="5"/>
        <v>17979.887194729865</v>
      </c>
    </row>
    <row r="392" spans="1:17">
      <c r="A392" s="1">
        <v>397</v>
      </c>
      <c r="B392" s="1" t="s">
        <v>404</v>
      </c>
      <c r="C392" s="1">
        <f>IFERROR(VLOOKUP(B392,'BUILDING DEPRECIATION'!C$9:I$200,7,FALSE),0)</f>
        <v>-155</v>
      </c>
      <c r="D392" s="1">
        <v>0</v>
      </c>
      <c r="E392" s="1">
        <f>IFERROR(VLOOKUP(B392,'1130 - CONTROLLER'!C$9:I$582,7,FALSE),0)</f>
        <v>2442.8846348516363</v>
      </c>
      <c r="F392" s="1">
        <f>IFERROR(VLOOKUP(B392,'1080 - TREASURER'!C$9:I$522,7,FALSE),0)</f>
        <v>209.13431209453086</v>
      </c>
      <c r="G392" s="1">
        <f>IFERROR(VLOOKUP(B392,'1340 - ADM BUDGET AND PLANNING '!C$9:I$592,7,FALSE),0)</f>
        <v>2924.9204908022193</v>
      </c>
      <c r="H392" s="1">
        <f>IFERROR(VLOOKUP(B392,'1342 - ADM INTERNAL AUDIT'!C$9:I$585,7,FALSE),0)</f>
        <v>185.66913114606245</v>
      </c>
      <c r="I392" s="1">
        <v>0</v>
      </c>
      <c r="J392" s="1">
        <f>IFERROR(VLOOKUP(B392,'LEGISLATIVE AUDITOR'!C$9:I$92,7,FALSE),0)</f>
        <v>0</v>
      </c>
      <c r="K392" s="1">
        <f>IFERROR(VLOOKUP(B392,'2892 - DCA ADMINISTRATION'!C$9:I$23,7,FALSE),0)</f>
        <v>0</v>
      </c>
      <c r="L392" s="1">
        <f>IFERROR(VLOOKUP(B392,'1052 - STATE ARCHIVES'!C$9:I$115,7,FALSE),0)</f>
        <v>0</v>
      </c>
      <c r="M392" s="1">
        <v>0</v>
      </c>
      <c r="N392" s="1">
        <f>IFERROR(VLOOKUP(B392,'2889 - LAW LIBRARY'!C$9:I$21,7,FALSE),0)</f>
        <v>0</v>
      </c>
      <c r="O392" s="1">
        <v>0</v>
      </c>
      <c r="P392" s="1">
        <f>IFERROR(VLOOKUP(B392,'3150 - DHHS ADMINISTRATION'!C$9:I$69,7,FALSE),0)</f>
        <v>0</v>
      </c>
      <c r="Q392" s="1">
        <f t="shared" si="5"/>
        <v>5607.6085688944486</v>
      </c>
    </row>
    <row r="393" spans="1:17">
      <c r="A393" s="1">
        <v>398</v>
      </c>
      <c r="B393" s="1" t="s">
        <v>405</v>
      </c>
      <c r="C393" s="1">
        <f>IFERROR(VLOOKUP(B393,'BUILDING DEPRECIATION'!C$9:I$200,7,FALSE),0)</f>
        <v>-549</v>
      </c>
      <c r="D393" s="1">
        <v>0</v>
      </c>
      <c r="E393" s="1">
        <f>IFERROR(VLOOKUP(B393,'1130 - CONTROLLER'!C$9:I$582,7,FALSE),0)</f>
        <v>1336.6776864189926</v>
      </c>
      <c r="F393" s="1">
        <f>IFERROR(VLOOKUP(B393,'1080 - TREASURER'!C$9:I$522,7,FALSE),0)</f>
        <v>81.210805195404618</v>
      </c>
      <c r="G393" s="1">
        <f>IFERROR(VLOOKUP(B393,'1340 - ADM BUDGET AND PLANNING '!C$9:I$592,7,FALSE),0)</f>
        <v>2985.3619939103119</v>
      </c>
      <c r="H393" s="1">
        <f>IFERROR(VLOOKUP(B393,'1342 - ADM INTERNAL AUDIT'!C$9:I$585,7,FALSE),0)</f>
        <v>98.853920336667443</v>
      </c>
      <c r="I393" s="1">
        <v>0</v>
      </c>
      <c r="J393" s="1">
        <f>IFERROR(VLOOKUP(B393,'LEGISLATIVE AUDITOR'!C$9:I$92,7,FALSE),0)</f>
        <v>0</v>
      </c>
      <c r="K393" s="1">
        <f>IFERROR(VLOOKUP(B393,'2892 - DCA ADMINISTRATION'!C$9:I$23,7,FALSE),0)</f>
        <v>0</v>
      </c>
      <c r="L393" s="1">
        <f>IFERROR(VLOOKUP(B393,'1052 - STATE ARCHIVES'!C$9:I$115,7,FALSE),0)</f>
        <v>0</v>
      </c>
      <c r="M393" s="1">
        <v>0</v>
      </c>
      <c r="N393" s="1">
        <f>IFERROR(VLOOKUP(B393,'2889 - LAW LIBRARY'!C$9:I$21,7,FALSE),0)</f>
        <v>0</v>
      </c>
      <c r="O393" s="1">
        <v>0</v>
      </c>
      <c r="P393" s="1">
        <f>IFERROR(VLOOKUP(B393,'3150 - DHHS ADMINISTRATION'!C$9:I$69,7,FALSE),0)</f>
        <v>0</v>
      </c>
      <c r="Q393" s="1">
        <f t="shared" si="5"/>
        <v>3953.1044058613761</v>
      </c>
    </row>
    <row r="394" spans="1:17">
      <c r="A394" s="1">
        <v>399</v>
      </c>
      <c r="B394" s="1" t="s">
        <v>406</v>
      </c>
      <c r="C394" s="1">
        <f>IFERROR(VLOOKUP(B394,'BUILDING DEPRECIATION'!C$9:I$200,7,FALSE),0)</f>
        <v>0</v>
      </c>
      <c r="D394" s="1">
        <v>0</v>
      </c>
      <c r="E394" s="1">
        <f>IFERROR(VLOOKUP(B394,'1130 - CONTROLLER'!C$9:I$582,7,FALSE),0)</f>
        <v>676.0407917759037</v>
      </c>
      <c r="F394" s="1">
        <f>IFERROR(VLOOKUP(B394,'1080 - TREASURER'!C$9:I$522,7,FALSE),0)</f>
        <v>38.701855543943793</v>
      </c>
      <c r="G394" s="1">
        <f>IFERROR(VLOOKUP(B394,'1340 - ADM BUDGET AND PLANNING '!C$9:I$592,7,FALSE),0)</f>
        <v>2708.9952517860479</v>
      </c>
      <c r="H394" s="1">
        <f>IFERROR(VLOOKUP(B394,'1342 - ADM INTERNAL AUDIT'!C$9:I$585,7,FALSE),0)</f>
        <v>49.653712662649944</v>
      </c>
      <c r="I394" s="1">
        <v>0</v>
      </c>
      <c r="J394" s="1">
        <f>IFERROR(VLOOKUP(B394,'LEGISLATIVE AUDITOR'!C$9:I$92,7,FALSE),0)</f>
        <v>0</v>
      </c>
      <c r="K394" s="1">
        <f>IFERROR(VLOOKUP(B394,'2892 - DCA ADMINISTRATION'!C$9:I$23,7,FALSE),0)</f>
        <v>0</v>
      </c>
      <c r="L394" s="1">
        <f>IFERROR(VLOOKUP(B394,'1052 - STATE ARCHIVES'!C$9:I$115,7,FALSE),0)</f>
        <v>0</v>
      </c>
      <c r="M394" s="1">
        <v>0</v>
      </c>
      <c r="N394" s="1">
        <f>IFERROR(VLOOKUP(B394,'2889 - LAW LIBRARY'!C$9:I$21,7,FALSE),0)</f>
        <v>0</v>
      </c>
      <c r="O394" s="1">
        <v>0</v>
      </c>
      <c r="P394" s="1">
        <f>IFERROR(VLOOKUP(B394,'3150 - DHHS ADMINISTRATION'!C$9:I$69,7,FALSE),0)</f>
        <v>0</v>
      </c>
      <c r="Q394" s="1">
        <f t="shared" ref="Q394:Q457" si="6">SUM(C394:P394)</f>
        <v>3473.3916117685453</v>
      </c>
    </row>
    <row r="395" spans="1:17">
      <c r="A395" s="1">
        <v>400</v>
      </c>
      <c r="B395" s="1" t="s">
        <v>407</v>
      </c>
      <c r="C395" s="1">
        <f>IFERROR(VLOOKUP(B395,'BUILDING DEPRECIATION'!C$9:I$200,7,FALSE),0)</f>
        <v>20473.537654331987</v>
      </c>
      <c r="D395" s="1">
        <v>0</v>
      </c>
      <c r="E395" s="1">
        <f>IFERROR(VLOOKUP(B395,'1130 - CONTROLLER'!C$9:I$582,7,FALSE),0)</f>
        <v>1843.2079721822747</v>
      </c>
      <c r="F395" s="1">
        <f>IFERROR(VLOOKUP(B395,'1080 - TREASURER'!C$9:I$522,7,FALSE),0)</f>
        <v>177.83280713492292</v>
      </c>
      <c r="G395" s="1">
        <f>IFERROR(VLOOKUP(B395,'1340 - ADM BUDGET AND PLANNING '!C$9:I$592,7,FALSE),0)</f>
        <v>4193.4448314473429</v>
      </c>
      <c r="H395" s="1">
        <f>IFERROR(VLOOKUP(B395,'1342 - ADM INTERNAL AUDIT'!C$9:I$585,7,FALSE),0)</f>
        <v>-8290.8806363914828</v>
      </c>
      <c r="I395" s="1">
        <v>-3</v>
      </c>
      <c r="J395" s="1">
        <f>IFERROR(VLOOKUP(B395,'LEGISLATIVE AUDITOR'!C$9:I$92,7,FALSE),0)</f>
        <v>2459.2107930000002</v>
      </c>
      <c r="K395" s="1">
        <f>IFERROR(VLOOKUP(B395,'2892 - DCA ADMINISTRATION'!C$9:I$23,7,FALSE),0)</f>
        <v>0</v>
      </c>
      <c r="L395" s="1">
        <f>IFERROR(VLOOKUP(B395,'1052 - STATE ARCHIVES'!C$9:I$115,7,FALSE),0)</f>
        <v>-172.61868205637944</v>
      </c>
      <c r="M395" s="1">
        <v>0</v>
      </c>
      <c r="N395" s="1">
        <f>IFERROR(VLOOKUP(B395,'2889 - LAW LIBRARY'!C$9:I$21,7,FALSE),0)</f>
        <v>0</v>
      </c>
      <c r="O395" s="1">
        <v>0</v>
      </c>
      <c r="P395" s="1">
        <f>IFERROR(VLOOKUP(B395,'3150 - DHHS ADMINISTRATION'!C$9:I$69,7,FALSE),0)</f>
        <v>0</v>
      </c>
      <c r="Q395" s="1">
        <f t="shared" si="6"/>
        <v>20680.734739648662</v>
      </c>
    </row>
    <row r="396" spans="1:17">
      <c r="A396" s="1">
        <v>401</v>
      </c>
      <c r="B396" s="1" t="s">
        <v>408</v>
      </c>
      <c r="C396" s="1">
        <f>IFERROR(VLOOKUP(B396,'BUILDING DEPRECIATION'!C$9:I$200,7,FALSE),0)</f>
        <v>0</v>
      </c>
      <c r="D396" s="1">
        <v>0</v>
      </c>
      <c r="E396" s="1">
        <f>IFERROR(VLOOKUP(B396,'1130 - CONTROLLER'!C$9:I$582,7,FALSE),0)</f>
        <v>8444.3820955082392</v>
      </c>
      <c r="F396" s="1">
        <f>IFERROR(VLOOKUP(B396,'1080 - TREASURER'!C$9:I$522,7,FALSE),0)</f>
        <v>303.68050531029843</v>
      </c>
      <c r="G396" s="1">
        <f>IFERROR(VLOOKUP(B396,'1340 - ADM BUDGET AND PLANNING '!C$9:I$592,7,FALSE),0)</f>
        <v>8792.2983789768041</v>
      </c>
      <c r="H396" s="1">
        <f>IFERROR(VLOOKUP(B396,'1342 - ADM INTERNAL AUDIT'!C$9:I$585,7,FALSE),0)</f>
        <v>-10478.329964101356</v>
      </c>
      <c r="I396" s="1">
        <v>-4</v>
      </c>
      <c r="J396" s="1">
        <f>IFERROR(VLOOKUP(B396,'LEGISLATIVE AUDITOR'!C$9:I$92,7,FALSE),0)</f>
        <v>3100.0217790000002</v>
      </c>
      <c r="K396" s="1">
        <f>IFERROR(VLOOKUP(B396,'2892 - DCA ADMINISTRATION'!C$9:I$23,7,FALSE),0)</f>
        <v>0</v>
      </c>
      <c r="L396" s="1">
        <f>IFERROR(VLOOKUP(B396,'1052 - STATE ARCHIVES'!C$9:I$115,7,FALSE),0)</f>
        <v>-376.96273531209067</v>
      </c>
      <c r="M396" s="1">
        <v>0</v>
      </c>
      <c r="N396" s="1">
        <f>IFERROR(VLOOKUP(B396,'2889 - LAW LIBRARY'!C$9:I$21,7,FALSE),0)</f>
        <v>0</v>
      </c>
      <c r="O396" s="1">
        <v>0</v>
      </c>
      <c r="P396" s="1">
        <f>IFERROR(VLOOKUP(B396,'3150 - DHHS ADMINISTRATION'!C$9:I$69,7,FALSE),0)</f>
        <v>0</v>
      </c>
      <c r="Q396" s="1">
        <f t="shared" si="6"/>
        <v>9781.0900593818933</v>
      </c>
    </row>
    <row r="397" spans="1:17">
      <c r="A397" s="1">
        <v>402</v>
      </c>
      <c r="B397" s="1" t="s">
        <v>409</v>
      </c>
      <c r="C397" s="1">
        <f>IFERROR(VLOOKUP(B397,'BUILDING DEPRECIATION'!C$9:I$200,7,FALSE),0)</f>
        <v>0</v>
      </c>
      <c r="D397" s="1">
        <v>0</v>
      </c>
      <c r="E397" s="1">
        <f>IFERROR(VLOOKUP(B397,'1130 - CONTROLLER'!C$9:I$582,7,FALSE),0)</f>
        <v>11914.446835543495</v>
      </c>
      <c r="F397" s="1">
        <f>IFERROR(VLOOKUP(B397,'1080 - TREASURER'!C$9:I$522,7,FALSE),0)</f>
        <v>1121.3042881686467</v>
      </c>
      <c r="G397" s="1">
        <f>IFERROR(VLOOKUP(B397,'1340 - ADM BUDGET AND PLANNING '!C$9:I$592,7,FALSE),0)</f>
        <v>18255.92783615792</v>
      </c>
      <c r="H397" s="1">
        <f>IFERROR(VLOOKUP(B397,'1342 - ADM INTERNAL AUDIT'!C$9:I$585,7,FALSE),0)</f>
        <v>1304.6401663280642</v>
      </c>
      <c r="I397" s="1">
        <v>0</v>
      </c>
      <c r="J397" s="1">
        <f>IFERROR(VLOOKUP(B397,'LEGISLATIVE AUDITOR'!C$9:I$92,7,FALSE),0)</f>
        <v>1115.2935210000001</v>
      </c>
      <c r="K397" s="1">
        <f>IFERROR(VLOOKUP(B397,'2892 - DCA ADMINISTRATION'!C$9:I$23,7,FALSE),0)</f>
        <v>0</v>
      </c>
      <c r="L397" s="1">
        <f>IFERROR(VLOOKUP(B397,'1052 - STATE ARCHIVES'!C$9:I$115,7,FALSE),0)</f>
        <v>-2633.1587023254251</v>
      </c>
      <c r="M397" s="1">
        <v>909.49230754528799</v>
      </c>
      <c r="N397" s="1">
        <f>IFERROR(VLOOKUP(B397,'2889 - LAW LIBRARY'!C$9:I$21,7,FALSE),0)</f>
        <v>0</v>
      </c>
      <c r="O397" s="1">
        <v>6014.6450363063004</v>
      </c>
      <c r="P397" s="1">
        <f>IFERROR(VLOOKUP(B397,'3150 - DHHS ADMINISTRATION'!C$9:I$69,7,FALSE),0)</f>
        <v>0</v>
      </c>
      <c r="Q397" s="1">
        <f t="shared" si="6"/>
        <v>38002.591288724288</v>
      </c>
    </row>
    <row r="398" spans="1:17">
      <c r="A398" s="1">
        <v>403</v>
      </c>
      <c r="B398" s="1" t="s">
        <v>410</v>
      </c>
      <c r="C398" s="1">
        <f>IFERROR(VLOOKUP(B398,'BUILDING DEPRECIATION'!C$9:I$200,7,FALSE),0)</f>
        <v>0</v>
      </c>
      <c r="D398" s="1">
        <v>0</v>
      </c>
      <c r="E398" s="1">
        <f>IFERROR(VLOOKUP(B398,'1130 - CONTROLLER'!C$9:I$582,7,FALSE),0)</f>
        <v>171.4204387485612</v>
      </c>
      <c r="F398" s="1">
        <f>IFERROR(VLOOKUP(B398,'1080 - TREASURER'!C$9:I$522,7,FALSE),0)</f>
        <v>-0.31601165589126906</v>
      </c>
      <c r="G398" s="1">
        <f>IFERROR(VLOOKUP(B398,'1340 - ADM BUDGET AND PLANNING '!C$9:I$592,7,FALSE),0)</f>
        <v>852.92682215513025</v>
      </c>
      <c r="H398" s="1">
        <f>IFERROR(VLOOKUP(B398,'1342 - ADM INTERNAL AUDIT'!C$9:I$585,7,FALSE),0)</f>
        <v>12.812727741322492</v>
      </c>
      <c r="I398" s="1">
        <v>0</v>
      </c>
      <c r="J398" s="1">
        <f>IFERROR(VLOOKUP(B398,'LEGISLATIVE AUDITOR'!C$9:I$92,7,FALSE),0)</f>
        <v>0</v>
      </c>
      <c r="K398" s="1">
        <f>IFERROR(VLOOKUP(B398,'2892 - DCA ADMINISTRATION'!C$9:I$23,7,FALSE),0)</f>
        <v>0</v>
      </c>
      <c r="L398" s="1">
        <f>IFERROR(VLOOKUP(B398,'1052 - STATE ARCHIVES'!C$9:I$115,7,FALSE),0)</f>
        <v>0</v>
      </c>
      <c r="M398" s="1">
        <v>0</v>
      </c>
      <c r="N398" s="1">
        <f>IFERROR(VLOOKUP(B398,'2889 - LAW LIBRARY'!C$9:I$21,7,FALSE),0)</f>
        <v>0</v>
      </c>
      <c r="O398" s="1">
        <v>0</v>
      </c>
      <c r="P398" s="1">
        <f>IFERROR(VLOOKUP(B398,'3150 - DHHS ADMINISTRATION'!C$9:I$69,7,FALSE),0)</f>
        <v>0</v>
      </c>
      <c r="Q398" s="1">
        <f t="shared" si="6"/>
        <v>1036.8439769891227</v>
      </c>
    </row>
    <row r="399" spans="1:17">
      <c r="A399" s="1">
        <v>404</v>
      </c>
      <c r="B399" s="1" t="s">
        <v>411</v>
      </c>
      <c r="C399" s="1">
        <f>IFERROR(VLOOKUP(B399,'BUILDING DEPRECIATION'!C$9:I$200,7,FALSE),0)</f>
        <v>0</v>
      </c>
      <c r="D399" s="1">
        <v>0</v>
      </c>
      <c r="E399" s="1">
        <f>IFERROR(VLOOKUP(B399,'1130 - CONTROLLER'!C$9:I$582,7,FALSE),0)</f>
        <v>6957.115345906378</v>
      </c>
      <c r="F399" s="1">
        <f>IFERROR(VLOOKUP(B399,'1080 - TREASURER'!C$9:I$522,7,FALSE),0)</f>
        <v>599.15267785649314</v>
      </c>
      <c r="G399" s="1">
        <f>IFERROR(VLOOKUP(B399,'1340 - ADM BUDGET AND PLANNING '!C$9:I$592,7,FALSE),0)</f>
        <v>18261.90385670276</v>
      </c>
      <c r="H399" s="1">
        <f>IFERROR(VLOOKUP(B399,'1342 - ADM INTERNAL AUDIT'!C$9:I$585,7,FALSE),0)</f>
        <v>-651.29715875553495</v>
      </c>
      <c r="I399" s="1">
        <v>0</v>
      </c>
      <c r="J399" s="1">
        <f>IFERROR(VLOOKUP(B399,'LEGISLATIVE AUDITOR'!C$9:I$92,7,FALSE),0)</f>
        <v>0</v>
      </c>
      <c r="K399" s="1">
        <f>IFERROR(VLOOKUP(B399,'2892 - DCA ADMINISTRATION'!C$9:I$23,7,FALSE),0)</f>
        <v>0</v>
      </c>
      <c r="L399" s="1">
        <f>IFERROR(VLOOKUP(B399,'1052 - STATE ARCHIVES'!C$9:I$115,7,FALSE),0)</f>
        <v>172.00886539252193</v>
      </c>
      <c r="M399" s="1">
        <v>424.42974352113401</v>
      </c>
      <c r="N399" s="1">
        <f>IFERROR(VLOOKUP(B399,'2889 - LAW LIBRARY'!C$9:I$21,7,FALSE),0)</f>
        <v>0</v>
      </c>
      <c r="O399" s="1">
        <v>0</v>
      </c>
      <c r="P399" s="1">
        <f>IFERROR(VLOOKUP(B399,'3150 - DHHS ADMINISTRATION'!C$9:I$69,7,FALSE),0)</f>
        <v>0</v>
      </c>
      <c r="Q399" s="1">
        <f t="shared" si="6"/>
        <v>25763.313330623751</v>
      </c>
    </row>
    <row r="400" spans="1:17">
      <c r="A400" s="1">
        <v>405</v>
      </c>
      <c r="B400" s="1" t="s">
        <v>412</v>
      </c>
      <c r="C400" s="1">
        <f>IFERROR(VLOOKUP(B400,'BUILDING DEPRECIATION'!C$9:I$200,7,FALSE),0)</f>
        <v>10115.559675034299</v>
      </c>
      <c r="D400" s="1">
        <v>0</v>
      </c>
      <c r="E400" s="1">
        <f>IFERROR(VLOOKUP(B400,'1130 - CONTROLLER'!C$9:I$582,7,FALSE),0)</f>
        <v>3407.7735259931515</v>
      </c>
      <c r="F400" s="1">
        <f>IFERROR(VLOOKUP(B400,'1080 - TREASURER'!C$9:I$522,7,FALSE),0)</f>
        <v>402.26357084241977</v>
      </c>
      <c r="G400" s="1">
        <f>IFERROR(VLOOKUP(B400,'1340 - ADM BUDGET AND PLANNING '!C$9:I$592,7,FALSE),0)</f>
        <v>6473.1213804227118</v>
      </c>
      <c r="H400" s="1">
        <f>IFERROR(VLOOKUP(B400,'1342 - ADM INTERNAL AUDIT'!C$9:I$585,7,FALSE),0)</f>
        <v>248.96603171886761</v>
      </c>
      <c r="I400" s="1">
        <v>0</v>
      </c>
      <c r="J400" s="1">
        <f>IFERROR(VLOOKUP(B400,'LEGISLATIVE AUDITOR'!C$9:I$92,7,FALSE),0)</f>
        <v>0</v>
      </c>
      <c r="K400" s="1">
        <f>IFERROR(VLOOKUP(B400,'2892 - DCA ADMINISTRATION'!C$9:I$23,7,FALSE),0)</f>
        <v>0</v>
      </c>
      <c r="L400" s="1">
        <f>IFERROR(VLOOKUP(B400,'1052 - STATE ARCHIVES'!C$9:I$115,7,FALSE),0)</f>
        <v>0</v>
      </c>
      <c r="M400" s="1">
        <v>0</v>
      </c>
      <c r="N400" s="1">
        <f>IFERROR(VLOOKUP(B400,'2889 - LAW LIBRARY'!C$9:I$21,7,FALSE),0)</f>
        <v>0</v>
      </c>
      <c r="O400" s="1">
        <v>0</v>
      </c>
      <c r="P400" s="1">
        <f>IFERROR(VLOOKUP(B400,'3150 - DHHS ADMINISTRATION'!C$9:I$69,7,FALSE),0)</f>
        <v>0</v>
      </c>
      <c r="Q400" s="1">
        <f t="shared" si="6"/>
        <v>20647.68418401145</v>
      </c>
    </row>
    <row r="401" spans="1:17">
      <c r="A401" s="1">
        <v>406</v>
      </c>
      <c r="B401" s="1" t="s">
        <v>413</v>
      </c>
      <c r="C401" s="1">
        <f>IFERROR(VLOOKUP(B401,'BUILDING DEPRECIATION'!C$9:I$200,7,FALSE),0)</f>
        <v>285230.69917511451</v>
      </c>
      <c r="D401" s="1">
        <v>0</v>
      </c>
      <c r="E401" s="1">
        <f>IFERROR(VLOOKUP(B401,'1130 - CONTROLLER'!C$9:I$582,7,FALSE),0)</f>
        <v>38563.532714731111</v>
      </c>
      <c r="F401" s="1">
        <f>IFERROR(VLOOKUP(B401,'1080 - TREASURER'!C$9:I$522,7,FALSE),0)</f>
        <v>4089.7965262591279</v>
      </c>
      <c r="G401" s="1">
        <f>IFERROR(VLOOKUP(B401,'1340 - ADM BUDGET AND PLANNING '!C$9:I$592,7,FALSE),0)</f>
        <v>36519.530043652587</v>
      </c>
      <c r="H401" s="1">
        <f>IFERROR(VLOOKUP(B401,'1342 - ADM INTERNAL AUDIT'!C$9:I$585,7,FALSE),0)</f>
        <v>2789.5508392168199</v>
      </c>
      <c r="I401" s="1">
        <v>0</v>
      </c>
      <c r="J401" s="1">
        <f>IFERROR(VLOOKUP(B401,'LEGISLATIVE AUDITOR'!C$9:I$92,7,FALSE),0)</f>
        <v>1854.115779</v>
      </c>
      <c r="K401" s="1">
        <f>IFERROR(VLOOKUP(B401,'2892 - DCA ADMINISTRATION'!C$9:I$23,7,FALSE),0)</f>
        <v>0</v>
      </c>
      <c r="L401" s="1">
        <f>IFERROR(VLOOKUP(B401,'1052 - STATE ARCHIVES'!C$9:I$115,7,FALSE),0)</f>
        <v>215833.55860288435</v>
      </c>
      <c r="M401" s="1">
        <v>4365.5630762173796</v>
      </c>
      <c r="N401" s="1">
        <f>IFERROR(VLOOKUP(B401,'2889 - LAW LIBRARY'!C$9:I$21,7,FALSE),0)</f>
        <v>0</v>
      </c>
      <c r="O401" s="1">
        <v>0</v>
      </c>
      <c r="P401" s="1">
        <f>IFERROR(VLOOKUP(B401,'3150 - DHHS ADMINISTRATION'!C$9:I$69,7,FALSE),0)</f>
        <v>0</v>
      </c>
      <c r="Q401" s="1">
        <f t="shared" si="6"/>
        <v>589246.34675707587</v>
      </c>
    </row>
    <row r="402" spans="1:17">
      <c r="A402" s="1">
        <v>407</v>
      </c>
      <c r="B402" s="1" t="s">
        <v>414</v>
      </c>
      <c r="C402" s="1">
        <f>IFERROR(VLOOKUP(B402,'BUILDING DEPRECIATION'!C$9:I$200,7,FALSE),0)</f>
        <v>0</v>
      </c>
      <c r="D402" s="1">
        <v>0</v>
      </c>
      <c r="E402" s="1">
        <f>IFERROR(VLOOKUP(B402,'1130 - CONTROLLER'!C$9:I$582,7,FALSE),0)</f>
        <v>897.72544272274104</v>
      </c>
      <c r="F402" s="1">
        <f>IFERROR(VLOOKUP(B402,'1080 - TREASURER'!C$9:I$522,7,FALSE),0)</f>
        <v>86.911175659168251</v>
      </c>
      <c r="G402" s="1">
        <f>IFERROR(VLOOKUP(B402,'1340 - ADM BUDGET AND PLANNING '!C$9:I$592,7,FALSE),0)</f>
        <v>1585.1692263453428</v>
      </c>
      <c r="H402" s="1">
        <f>IFERROR(VLOOKUP(B402,'1342 - ADM INTERNAL AUDIT'!C$9:I$585,7,FALSE),0)</f>
        <v>67.258215180608445</v>
      </c>
      <c r="I402" s="1">
        <v>0</v>
      </c>
      <c r="J402" s="1">
        <f>IFERROR(VLOOKUP(B402,'LEGISLATIVE AUDITOR'!C$9:I$92,7,FALSE),0)</f>
        <v>0</v>
      </c>
      <c r="K402" s="1">
        <f>IFERROR(VLOOKUP(B402,'2892 - DCA ADMINISTRATION'!C$9:I$23,7,FALSE),0)</f>
        <v>0</v>
      </c>
      <c r="L402" s="1">
        <f>IFERROR(VLOOKUP(B402,'1052 - STATE ARCHIVES'!C$9:I$115,7,FALSE),0)</f>
        <v>7873.3498514335624</v>
      </c>
      <c r="M402" s="1">
        <v>11884.032818591801</v>
      </c>
      <c r="N402" s="1">
        <f>IFERROR(VLOOKUP(B402,'2889 - LAW LIBRARY'!C$9:I$21,7,FALSE),0)</f>
        <v>0</v>
      </c>
      <c r="O402" s="1">
        <v>0</v>
      </c>
      <c r="P402" s="1">
        <f>IFERROR(VLOOKUP(B402,'3150 - DHHS ADMINISTRATION'!C$9:I$69,7,FALSE),0)</f>
        <v>0</v>
      </c>
      <c r="Q402" s="1">
        <f t="shared" si="6"/>
        <v>22394.446729933225</v>
      </c>
    </row>
    <row r="403" spans="1:17">
      <c r="A403" s="1">
        <v>408</v>
      </c>
      <c r="B403" s="1" t="s">
        <v>415</v>
      </c>
      <c r="C403" s="1">
        <f>IFERROR(VLOOKUP(B403,'BUILDING DEPRECIATION'!C$9:I$200,7,FALSE),0)</f>
        <v>0</v>
      </c>
      <c r="D403" s="1">
        <v>0</v>
      </c>
      <c r="E403" s="1">
        <f>IFERROR(VLOOKUP(B403,'1130 - CONTROLLER'!C$9:I$582,7,FALSE),0)</f>
        <v>-6.5491590939795623</v>
      </c>
      <c r="F403" s="1">
        <f>IFERROR(VLOOKUP(B403,'1080 - TREASURER'!C$9:I$522,7,FALSE),0)</f>
        <v>-2.5280932471301525</v>
      </c>
      <c r="G403" s="1">
        <f>IFERROR(VLOOKUP(B403,'1340 - ADM BUDGET AND PLANNING '!C$9:I$592,7,FALSE),0)</f>
        <v>420.31468609239045</v>
      </c>
      <c r="H403" s="1">
        <f>IFERROR(VLOOKUP(B403,'1342 - ADM INTERNAL AUDIT'!C$9:I$585,7,FALSE),0)</f>
        <v>-0.70673655749850262</v>
      </c>
      <c r="I403" s="1">
        <v>0</v>
      </c>
      <c r="J403" s="1">
        <f>IFERROR(VLOOKUP(B403,'LEGISLATIVE AUDITOR'!C$9:I$92,7,FALSE),0)</f>
        <v>0</v>
      </c>
      <c r="K403" s="1">
        <f>IFERROR(VLOOKUP(B403,'2892 - DCA ADMINISTRATION'!C$9:I$23,7,FALSE),0)</f>
        <v>0</v>
      </c>
      <c r="L403" s="1">
        <f>IFERROR(VLOOKUP(B403,'1052 - STATE ARCHIVES'!C$9:I$115,7,FALSE),0)</f>
        <v>0</v>
      </c>
      <c r="M403" s="1">
        <v>0</v>
      </c>
      <c r="N403" s="1">
        <f>IFERROR(VLOOKUP(B403,'2889 - LAW LIBRARY'!C$9:I$21,7,FALSE),0)</f>
        <v>0</v>
      </c>
      <c r="O403" s="1">
        <v>0</v>
      </c>
      <c r="P403" s="1">
        <f>IFERROR(VLOOKUP(B403,'3150 - DHHS ADMINISTRATION'!C$9:I$69,7,FALSE),0)</f>
        <v>0</v>
      </c>
      <c r="Q403" s="1">
        <f t="shared" si="6"/>
        <v>410.5306971937822</v>
      </c>
    </row>
    <row r="404" spans="1:17">
      <c r="A404" s="1">
        <v>409</v>
      </c>
      <c r="B404" s="1" t="s">
        <v>416</v>
      </c>
      <c r="C404" s="1">
        <f>IFERROR(VLOOKUP(B404,'BUILDING DEPRECIATION'!C$9:I$200,7,FALSE),0)</f>
        <v>0</v>
      </c>
      <c r="D404" s="1">
        <v>0</v>
      </c>
      <c r="E404" s="1">
        <f>IFERROR(VLOOKUP(B404,'1130 - CONTROLLER'!C$9:I$582,7,FALSE),0)</f>
        <v>1223.3793051824209</v>
      </c>
      <c r="F404" s="1">
        <f>IFERROR(VLOOKUP(B404,'1080 - TREASURER'!C$9:I$522,7,FALSE),0)</f>
        <v>2.047621113434495</v>
      </c>
      <c r="G404" s="1">
        <f>IFERROR(VLOOKUP(B404,'1340 - ADM BUDGET AND PLANNING '!C$9:I$592,7,FALSE),0)</f>
        <v>507.60471849859283</v>
      </c>
      <c r="H404" s="1">
        <f>IFERROR(VLOOKUP(B404,'1342 - ADM INTERNAL AUDIT'!C$9:I$585,7,FALSE),0)</f>
        <v>96.717465385162726</v>
      </c>
      <c r="I404" s="1">
        <v>0</v>
      </c>
      <c r="J404" s="1">
        <f>IFERROR(VLOOKUP(B404,'LEGISLATIVE AUDITOR'!C$9:I$92,7,FALSE),0)</f>
        <v>0</v>
      </c>
      <c r="K404" s="1">
        <f>IFERROR(VLOOKUP(B404,'2892 - DCA ADMINISTRATION'!C$9:I$23,7,FALSE),0)</f>
        <v>0</v>
      </c>
      <c r="L404" s="1">
        <f>IFERROR(VLOOKUP(B404,'1052 - STATE ARCHIVES'!C$9:I$115,7,FALSE),0)</f>
        <v>0</v>
      </c>
      <c r="M404" s="1">
        <v>0</v>
      </c>
      <c r="N404" s="1">
        <f>IFERROR(VLOOKUP(B404,'2889 - LAW LIBRARY'!C$9:I$21,7,FALSE),0)</f>
        <v>0</v>
      </c>
      <c r="O404" s="1">
        <v>0</v>
      </c>
      <c r="P404" s="1">
        <f>IFERROR(VLOOKUP(B404,'3150 - DHHS ADMINISTRATION'!C$9:I$69,7,FALSE),0)</f>
        <v>0</v>
      </c>
      <c r="Q404" s="1">
        <f t="shared" si="6"/>
        <v>1829.7491101796109</v>
      </c>
    </row>
    <row r="405" spans="1:17">
      <c r="A405" s="1">
        <v>410</v>
      </c>
      <c r="B405" s="1" t="s">
        <v>417</v>
      </c>
      <c r="C405" s="1">
        <f>IFERROR(VLOOKUP(B405,'BUILDING DEPRECIATION'!C$9:I$200,7,FALSE),0)</f>
        <v>0</v>
      </c>
      <c r="D405" s="1">
        <v>0</v>
      </c>
      <c r="E405" s="1">
        <f>IFERROR(VLOOKUP(B405,'1130 - CONTROLLER'!C$9:I$582,7,FALSE),0)</f>
        <v>2179.3603616914393</v>
      </c>
      <c r="F405" s="1">
        <f>IFERROR(VLOOKUP(B405,'1080 - TREASURER'!C$9:I$522,7,FALSE),0)</f>
        <v>228.77017382771044</v>
      </c>
      <c r="G405" s="1">
        <f>IFERROR(VLOOKUP(B405,'1340 - ADM BUDGET AND PLANNING '!C$9:I$592,7,FALSE),0)</f>
        <v>5391.6700613629073</v>
      </c>
      <c r="H405" s="1">
        <f>IFERROR(VLOOKUP(B405,'1342 - ADM INTERNAL AUDIT'!C$9:I$585,7,FALSE),0)</f>
        <v>153.75633978595104</v>
      </c>
      <c r="I405" s="1">
        <v>0</v>
      </c>
      <c r="J405" s="1">
        <f>IFERROR(VLOOKUP(B405,'LEGISLATIVE AUDITOR'!C$9:I$92,7,FALSE),0)</f>
        <v>0</v>
      </c>
      <c r="K405" s="1">
        <f>IFERROR(VLOOKUP(B405,'2892 - DCA ADMINISTRATION'!C$9:I$23,7,FALSE),0)</f>
        <v>0</v>
      </c>
      <c r="L405" s="1">
        <f>IFERROR(VLOOKUP(B405,'1052 - STATE ARCHIVES'!C$9:I$115,7,FALSE),0)</f>
        <v>0</v>
      </c>
      <c r="M405" s="1">
        <v>0</v>
      </c>
      <c r="N405" s="1">
        <f>IFERROR(VLOOKUP(B405,'2889 - LAW LIBRARY'!C$9:I$21,7,FALSE),0)</f>
        <v>0</v>
      </c>
      <c r="O405" s="1">
        <v>2026.5326688202699</v>
      </c>
      <c r="P405" s="1">
        <f>IFERROR(VLOOKUP(B405,'3150 - DHHS ADMINISTRATION'!C$9:I$69,7,FALSE),0)</f>
        <v>0</v>
      </c>
      <c r="Q405" s="1">
        <f t="shared" si="6"/>
        <v>9980.0896054882778</v>
      </c>
    </row>
    <row r="406" spans="1:17">
      <c r="A406" s="1">
        <v>411</v>
      </c>
      <c r="B406" s="1" t="s">
        <v>418</v>
      </c>
      <c r="C406" s="1">
        <f>IFERROR(VLOOKUP(B406,'BUILDING DEPRECIATION'!C$9:I$200,7,FALSE),0)</f>
        <v>0</v>
      </c>
      <c r="D406" s="1">
        <v>0</v>
      </c>
      <c r="E406" s="1">
        <f>IFERROR(VLOOKUP(B406,'1130 - CONTROLLER'!C$9:I$582,7,FALSE),0)</f>
        <v>703.24176770128315</v>
      </c>
      <c r="F406" s="1">
        <f>IFERROR(VLOOKUP(B406,'1080 - TREASURER'!C$9:I$522,7,FALSE),0)</f>
        <v>2.8576623502927148</v>
      </c>
      <c r="G406" s="1">
        <f>IFERROR(VLOOKUP(B406,'1340 - ADM BUDGET AND PLANNING '!C$9:I$592,7,FALSE),0)</f>
        <v>680.61118200625799</v>
      </c>
      <c r="H406" s="1">
        <f>IFERROR(VLOOKUP(B406,'1342 - ADM INTERNAL AUDIT'!C$9:I$585,7,FALSE),0)</f>
        <v>55.194049006763933</v>
      </c>
      <c r="I406" s="1">
        <v>0</v>
      </c>
      <c r="J406" s="1">
        <f>IFERROR(VLOOKUP(B406,'LEGISLATIVE AUDITOR'!C$9:I$92,7,FALSE),0)</f>
        <v>0</v>
      </c>
      <c r="K406" s="1">
        <f>IFERROR(VLOOKUP(B406,'2892 - DCA ADMINISTRATION'!C$9:I$23,7,FALSE),0)</f>
        <v>0</v>
      </c>
      <c r="L406" s="1">
        <f>IFERROR(VLOOKUP(B406,'1052 - STATE ARCHIVES'!C$9:I$115,7,FALSE),0)</f>
        <v>0</v>
      </c>
      <c r="M406" s="1">
        <v>0</v>
      </c>
      <c r="N406" s="1">
        <f>IFERROR(VLOOKUP(B406,'2889 - LAW LIBRARY'!C$9:I$21,7,FALSE),0)</f>
        <v>0</v>
      </c>
      <c r="O406" s="1">
        <v>0</v>
      </c>
      <c r="P406" s="1">
        <f>IFERROR(VLOOKUP(B406,'3150 - DHHS ADMINISTRATION'!C$9:I$69,7,FALSE),0)</f>
        <v>0</v>
      </c>
      <c r="Q406" s="1">
        <f t="shared" si="6"/>
        <v>1441.9046610645976</v>
      </c>
    </row>
    <row r="407" spans="1:17">
      <c r="A407" s="1">
        <v>412</v>
      </c>
      <c r="B407" s="1" t="s">
        <v>419</v>
      </c>
      <c r="C407" s="1">
        <f>IFERROR(VLOOKUP(B407,'BUILDING DEPRECIATION'!C$9:I$200,7,FALSE),0)</f>
        <v>0</v>
      </c>
      <c r="D407" s="1">
        <v>0</v>
      </c>
      <c r="E407" s="1">
        <f>IFERROR(VLOOKUP(B407,'1130 - CONTROLLER'!C$9:I$582,7,FALSE),0)</f>
        <v>626.05589812256778</v>
      </c>
      <c r="F407" s="1">
        <f>IFERROR(VLOOKUP(B407,'1080 - TREASURER'!C$9:I$522,7,FALSE),0)</f>
        <v>45.664177446946724</v>
      </c>
      <c r="G407" s="1">
        <f>IFERROR(VLOOKUP(B407,'1340 - ADM BUDGET AND PLANNING '!C$9:I$592,7,FALSE),0)</f>
        <v>2977.4206991250703</v>
      </c>
      <c r="H407" s="1">
        <f>IFERROR(VLOOKUP(B407,'1342 - ADM INTERNAL AUDIT'!C$9:I$585,7,FALSE),0)</f>
        <v>42.186339854279971</v>
      </c>
      <c r="I407" s="1">
        <v>0</v>
      </c>
      <c r="J407" s="1">
        <f>IFERROR(VLOOKUP(B407,'LEGISLATIVE AUDITOR'!C$9:I$92,7,FALSE),0)</f>
        <v>0</v>
      </c>
      <c r="K407" s="1">
        <f>IFERROR(VLOOKUP(B407,'2892 - DCA ADMINISTRATION'!C$9:I$23,7,FALSE),0)</f>
        <v>0</v>
      </c>
      <c r="L407" s="1">
        <f>IFERROR(VLOOKUP(B407,'1052 - STATE ARCHIVES'!C$9:I$115,7,FALSE),0)</f>
        <v>0</v>
      </c>
      <c r="M407" s="1">
        <v>0</v>
      </c>
      <c r="N407" s="1">
        <f>IFERROR(VLOOKUP(B407,'2889 - LAW LIBRARY'!C$9:I$21,7,FALSE),0)</f>
        <v>0</v>
      </c>
      <c r="O407" s="1">
        <v>0</v>
      </c>
      <c r="P407" s="1">
        <f>IFERROR(VLOOKUP(B407,'3150 - DHHS ADMINISTRATION'!C$9:I$69,7,FALSE),0)</f>
        <v>0</v>
      </c>
      <c r="Q407" s="1">
        <f t="shared" si="6"/>
        <v>3691.3271145488648</v>
      </c>
    </row>
    <row r="408" spans="1:17">
      <c r="A408" s="1">
        <v>413</v>
      </c>
      <c r="B408" s="1" t="s">
        <v>420</v>
      </c>
      <c r="C408" s="1">
        <f>IFERROR(VLOOKUP(B408,'BUILDING DEPRECIATION'!C$9:I$200,7,FALSE),0)</f>
        <v>0</v>
      </c>
      <c r="D408" s="1">
        <v>0</v>
      </c>
      <c r="E408" s="1">
        <f>IFERROR(VLOOKUP(B408,'1130 - CONTROLLER'!C$9:I$582,7,FALSE),0)</f>
        <v>722.48108471163937</v>
      </c>
      <c r="F408" s="1">
        <f>IFERROR(VLOOKUP(B408,'1080 - TREASURER'!C$9:I$522,7,FALSE),0)</f>
        <v>2.7301614845793263</v>
      </c>
      <c r="G408" s="1">
        <f>IFERROR(VLOOKUP(B408,'1340 - ADM BUDGET AND PLANNING '!C$9:I$592,7,FALSE),0)</f>
        <v>471.88917783114476</v>
      </c>
      <c r="H408" s="1">
        <f>IFERROR(VLOOKUP(B408,'1342 - ADM INTERNAL AUDIT'!C$9:I$585,7,FALSE),0)</f>
        <v>56.959626561617384</v>
      </c>
      <c r="I408" s="1">
        <v>0</v>
      </c>
      <c r="J408" s="1">
        <f>IFERROR(VLOOKUP(B408,'LEGISLATIVE AUDITOR'!C$9:I$92,7,FALSE),0)</f>
        <v>0</v>
      </c>
      <c r="K408" s="1">
        <f>IFERROR(VLOOKUP(B408,'2892 - DCA ADMINISTRATION'!C$9:I$23,7,FALSE),0)</f>
        <v>0</v>
      </c>
      <c r="L408" s="1">
        <f>IFERROR(VLOOKUP(B408,'1052 - STATE ARCHIVES'!C$9:I$115,7,FALSE),0)</f>
        <v>0</v>
      </c>
      <c r="M408" s="1">
        <v>0</v>
      </c>
      <c r="N408" s="1">
        <f>IFERROR(VLOOKUP(B408,'2889 - LAW LIBRARY'!C$9:I$21,7,FALSE),0)</f>
        <v>0</v>
      </c>
      <c r="O408" s="1">
        <v>0</v>
      </c>
      <c r="P408" s="1">
        <f>IFERROR(VLOOKUP(B408,'3150 - DHHS ADMINISTRATION'!C$9:I$69,7,FALSE),0)</f>
        <v>0</v>
      </c>
      <c r="Q408" s="1">
        <f t="shared" si="6"/>
        <v>1254.0600505889809</v>
      </c>
    </row>
    <row r="409" spans="1:17">
      <c r="A409" s="1">
        <v>414</v>
      </c>
      <c r="B409" s="1" t="s">
        <v>421</v>
      </c>
      <c r="C409" s="1">
        <f>IFERROR(VLOOKUP(B409,'BUILDING DEPRECIATION'!C$9:I$200,7,FALSE),0)</f>
        <v>0</v>
      </c>
      <c r="D409" s="1">
        <v>0</v>
      </c>
      <c r="E409" s="1">
        <f>IFERROR(VLOOKUP(B409,'1130 - CONTROLLER'!C$9:I$582,7,FALSE),0)</f>
        <v>229.51848158288348</v>
      </c>
      <c r="F409" s="1">
        <f>IFERROR(VLOOKUP(B409,'1080 - TREASURER'!C$9:I$522,7,FALSE),0)</f>
        <v>3.489685662075253</v>
      </c>
      <c r="G409" s="1">
        <f>IFERROR(VLOOKUP(B409,'1340 - ADM BUDGET AND PLANNING '!C$9:I$592,7,FALSE),0)</f>
        <v>435.22646239794585</v>
      </c>
      <c r="H409" s="1">
        <f>IFERROR(VLOOKUP(B409,'1342 - ADM INTERNAL AUDIT'!C$9:I$585,7,FALSE),0)</f>
        <v>17.092804155939209</v>
      </c>
      <c r="I409" s="1">
        <v>0</v>
      </c>
      <c r="J409" s="1">
        <f>IFERROR(VLOOKUP(B409,'LEGISLATIVE AUDITOR'!C$9:I$92,7,FALSE),0)</f>
        <v>0</v>
      </c>
      <c r="K409" s="1">
        <f>IFERROR(VLOOKUP(B409,'2892 - DCA ADMINISTRATION'!C$9:I$23,7,FALSE),0)</f>
        <v>0</v>
      </c>
      <c r="L409" s="1">
        <f>IFERROR(VLOOKUP(B409,'1052 - STATE ARCHIVES'!C$9:I$115,7,FALSE),0)</f>
        <v>0</v>
      </c>
      <c r="M409" s="1">
        <v>0</v>
      </c>
      <c r="N409" s="1">
        <f>IFERROR(VLOOKUP(B409,'2889 - LAW LIBRARY'!C$9:I$21,7,FALSE),0)</f>
        <v>0</v>
      </c>
      <c r="O409" s="1">
        <v>0</v>
      </c>
      <c r="P409" s="1">
        <f>IFERROR(VLOOKUP(B409,'3150 - DHHS ADMINISTRATION'!C$9:I$69,7,FALSE),0)</f>
        <v>0</v>
      </c>
      <c r="Q409" s="1">
        <f t="shared" si="6"/>
        <v>685.3274337988438</v>
      </c>
    </row>
    <row r="410" spans="1:17">
      <c r="A410" s="1">
        <v>415</v>
      </c>
      <c r="B410" s="1" t="s">
        <v>422</v>
      </c>
      <c r="C410" s="1">
        <f>IFERROR(VLOOKUP(B410,'BUILDING DEPRECIATION'!C$9:I$200,7,FALSE),0)</f>
        <v>0</v>
      </c>
      <c r="D410" s="1">
        <v>0</v>
      </c>
      <c r="E410" s="1">
        <f>IFERROR(VLOOKUP(B410,'1130 - CONTROLLER'!C$9:I$582,7,FALSE),0)</f>
        <v>38.333224440741873</v>
      </c>
      <c r="F410" s="1">
        <f>IFERROR(VLOOKUP(B410,'1080 - TREASURER'!C$9:I$522,7,FALSE),0)</f>
        <v>0</v>
      </c>
      <c r="G410" s="1">
        <f>IFERROR(VLOOKUP(B410,'1340 - ADM BUDGET AND PLANNING '!C$9:I$592,7,FALSE),0)</f>
        <v>423.71997992238852</v>
      </c>
      <c r="H410" s="1">
        <f>IFERROR(VLOOKUP(B410,'1342 - ADM INTERNAL AUDIT'!C$9:I$585,7,FALSE),0)</f>
        <v>2.9558482812976488</v>
      </c>
      <c r="I410" s="1">
        <v>0</v>
      </c>
      <c r="J410" s="1">
        <f>IFERROR(VLOOKUP(B410,'LEGISLATIVE AUDITOR'!C$9:I$92,7,FALSE),0)</f>
        <v>0</v>
      </c>
      <c r="K410" s="1">
        <f>IFERROR(VLOOKUP(B410,'2892 - DCA ADMINISTRATION'!C$9:I$23,7,FALSE),0)</f>
        <v>0</v>
      </c>
      <c r="L410" s="1">
        <f>IFERROR(VLOOKUP(B410,'1052 - STATE ARCHIVES'!C$9:I$115,7,FALSE),0)</f>
        <v>0</v>
      </c>
      <c r="M410" s="1">
        <v>0</v>
      </c>
      <c r="N410" s="1">
        <f>IFERROR(VLOOKUP(B410,'2889 - LAW LIBRARY'!C$9:I$21,7,FALSE),0)</f>
        <v>0</v>
      </c>
      <c r="O410" s="1">
        <v>0</v>
      </c>
      <c r="P410" s="1">
        <f>IFERROR(VLOOKUP(B410,'3150 - DHHS ADMINISTRATION'!C$9:I$69,7,FALSE),0)</f>
        <v>0</v>
      </c>
      <c r="Q410" s="1">
        <f t="shared" si="6"/>
        <v>465.00905264442804</v>
      </c>
    </row>
    <row r="411" spans="1:17">
      <c r="A411" s="1">
        <v>416</v>
      </c>
      <c r="B411" s="1" t="s">
        <v>423</v>
      </c>
      <c r="C411" s="1">
        <f>IFERROR(VLOOKUP(B411,'BUILDING DEPRECIATION'!C$9:I$200,7,FALSE),0)</f>
        <v>0</v>
      </c>
      <c r="D411" s="1">
        <v>0</v>
      </c>
      <c r="E411" s="1">
        <f>IFERROR(VLOOKUP(B411,'1130 - CONTROLLER'!C$9:I$582,7,FALSE),0)</f>
        <v>381.80037657940238</v>
      </c>
      <c r="F411" s="1">
        <f>IFERROR(VLOOKUP(B411,'1080 - TREASURER'!C$9:I$522,7,FALSE),0)</f>
        <v>19.564210981165584</v>
      </c>
      <c r="G411" s="1">
        <f>IFERROR(VLOOKUP(B411,'1340 - ADM BUDGET AND PLANNING '!C$9:I$592,7,FALSE),0)</f>
        <v>447.35219925838913</v>
      </c>
      <c r="H411" s="1">
        <f>IFERROR(VLOOKUP(B411,'1342 - ADM INTERNAL AUDIT'!C$9:I$585,7,FALSE),0)</f>
        <v>29.798896124198571</v>
      </c>
      <c r="I411" s="1">
        <v>0</v>
      </c>
      <c r="J411" s="1">
        <f>IFERROR(VLOOKUP(B411,'LEGISLATIVE AUDITOR'!C$9:I$92,7,FALSE),0)</f>
        <v>0</v>
      </c>
      <c r="K411" s="1">
        <f>IFERROR(VLOOKUP(B411,'2892 - DCA ADMINISTRATION'!C$9:I$23,7,FALSE),0)</f>
        <v>0</v>
      </c>
      <c r="L411" s="1">
        <f>IFERROR(VLOOKUP(B411,'1052 - STATE ARCHIVES'!C$9:I$115,7,FALSE),0)</f>
        <v>0</v>
      </c>
      <c r="M411" s="1">
        <v>0</v>
      </c>
      <c r="N411" s="1">
        <f>IFERROR(VLOOKUP(B411,'2889 - LAW LIBRARY'!C$9:I$21,7,FALSE),0)</f>
        <v>0</v>
      </c>
      <c r="O411" s="1">
        <v>0</v>
      </c>
      <c r="P411" s="1">
        <f>IFERROR(VLOOKUP(B411,'3150 - DHHS ADMINISTRATION'!C$9:I$69,7,FALSE),0)</f>
        <v>0</v>
      </c>
      <c r="Q411" s="1">
        <f t="shared" si="6"/>
        <v>878.51568294315564</v>
      </c>
    </row>
    <row r="412" spans="1:17">
      <c r="A412" s="1">
        <v>417</v>
      </c>
      <c r="B412" s="1" t="s">
        <v>424</v>
      </c>
      <c r="C412" s="1">
        <f>IFERROR(VLOOKUP(B412,'BUILDING DEPRECIATION'!C$9:I$200,7,FALSE),0)</f>
        <v>0</v>
      </c>
      <c r="D412" s="1">
        <v>0</v>
      </c>
      <c r="E412" s="1">
        <f>IFERROR(VLOOKUP(B412,'1130 - CONTROLLER'!C$9:I$582,7,FALSE),0)</f>
        <v>85.535727878316123</v>
      </c>
      <c r="F412" s="1">
        <f>IFERROR(VLOOKUP(B412,'1080 - TREASURER'!C$9:I$522,7,FALSE),0)</f>
        <v>0</v>
      </c>
      <c r="G412" s="1">
        <f>IFERROR(VLOOKUP(B412,'1340 - ADM BUDGET AND PLANNING '!C$9:I$592,7,FALSE),0)</f>
        <v>846.23002623709715</v>
      </c>
      <c r="H412" s="1">
        <f>IFERROR(VLOOKUP(B412,'1342 - ADM INTERNAL AUDIT'!C$9:I$585,7,FALSE),0)</f>
        <v>5.715995676570147</v>
      </c>
      <c r="I412" s="1">
        <v>0</v>
      </c>
      <c r="J412" s="1">
        <f>IFERROR(VLOOKUP(B412,'LEGISLATIVE AUDITOR'!C$9:I$92,7,FALSE),0)</f>
        <v>0</v>
      </c>
      <c r="K412" s="1">
        <f>IFERROR(VLOOKUP(B412,'2892 - DCA ADMINISTRATION'!C$9:I$23,7,FALSE),0)</f>
        <v>0</v>
      </c>
      <c r="L412" s="1">
        <f>IFERROR(VLOOKUP(B412,'1052 - STATE ARCHIVES'!C$9:I$115,7,FALSE),0)</f>
        <v>0</v>
      </c>
      <c r="M412" s="1">
        <v>0</v>
      </c>
      <c r="N412" s="1">
        <f>IFERROR(VLOOKUP(B412,'2889 - LAW LIBRARY'!C$9:I$21,7,FALSE),0)</f>
        <v>0</v>
      </c>
      <c r="O412" s="1">
        <v>0</v>
      </c>
      <c r="P412" s="1">
        <f>IFERROR(VLOOKUP(B412,'3150 - DHHS ADMINISTRATION'!C$9:I$69,7,FALSE),0)</f>
        <v>0</v>
      </c>
      <c r="Q412" s="1">
        <f t="shared" si="6"/>
        <v>937.48174979198348</v>
      </c>
    </row>
    <row r="413" spans="1:17">
      <c r="A413" s="1">
        <v>418</v>
      </c>
      <c r="B413" s="1" t="s">
        <v>425</v>
      </c>
      <c r="C413" s="1">
        <f>IFERROR(VLOOKUP(B413,'BUILDING DEPRECIATION'!C$9:I$200,7,FALSE),0)</f>
        <v>0</v>
      </c>
      <c r="D413" s="1">
        <v>0</v>
      </c>
      <c r="E413" s="1">
        <f>IFERROR(VLOOKUP(B413,'1130 - CONTROLLER'!C$9:I$582,7,FALSE),0)</f>
        <v>183.62871815570458</v>
      </c>
      <c r="F413" s="1">
        <f>IFERROR(VLOOKUP(B413,'1080 - TREASURER'!C$9:I$522,7,FALSE),0)</f>
        <v>1.3650807422896631</v>
      </c>
      <c r="G413" s="1">
        <f>IFERROR(VLOOKUP(B413,'1340 - ADM BUDGET AND PLANNING '!C$9:I$592,7,FALSE),0)</f>
        <v>434.0740646363293</v>
      </c>
      <c r="H413" s="1">
        <f>IFERROR(VLOOKUP(B413,'1342 - ADM INTERNAL AUDIT'!C$9:I$585,7,FALSE),0)</f>
        <v>14.485510208734595</v>
      </c>
      <c r="I413" s="1">
        <v>0</v>
      </c>
      <c r="J413" s="1">
        <f>IFERROR(VLOOKUP(B413,'LEGISLATIVE AUDITOR'!C$9:I$92,7,FALSE),0)</f>
        <v>0</v>
      </c>
      <c r="K413" s="1">
        <f>IFERROR(VLOOKUP(B413,'2892 - DCA ADMINISTRATION'!C$9:I$23,7,FALSE),0)</f>
        <v>0</v>
      </c>
      <c r="L413" s="1">
        <f>IFERROR(VLOOKUP(B413,'1052 - STATE ARCHIVES'!C$9:I$115,7,FALSE),0)</f>
        <v>0</v>
      </c>
      <c r="M413" s="1">
        <v>0</v>
      </c>
      <c r="N413" s="1">
        <f>IFERROR(VLOOKUP(B413,'2889 - LAW LIBRARY'!C$9:I$21,7,FALSE),0)</f>
        <v>0</v>
      </c>
      <c r="O413" s="1">
        <v>0</v>
      </c>
      <c r="P413" s="1">
        <f>IFERROR(VLOOKUP(B413,'3150 - DHHS ADMINISTRATION'!C$9:I$69,7,FALSE),0)</f>
        <v>0</v>
      </c>
      <c r="Q413" s="1">
        <f t="shared" si="6"/>
        <v>633.55337374305816</v>
      </c>
    </row>
    <row r="414" spans="1:17">
      <c r="A414" s="1">
        <v>419</v>
      </c>
      <c r="B414" s="1" t="s">
        <v>426</v>
      </c>
      <c r="C414" s="1">
        <f>IFERROR(VLOOKUP(B414,'BUILDING DEPRECIATION'!C$9:I$200,7,FALSE),0)</f>
        <v>0</v>
      </c>
      <c r="D414" s="1">
        <v>0</v>
      </c>
      <c r="E414" s="1">
        <f>IFERROR(VLOOKUP(B414,'1130 - CONTROLLER'!C$9:I$582,7,FALSE),0)</f>
        <v>-34.933019855446403</v>
      </c>
      <c r="F414" s="1">
        <f>IFERROR(VLOOKUP(B414,'1080 - TREASURER'!C$9:I$522,7,FALSE),0)</f>
        <v>-3.1601165589126903</v>
      </c>
      <c r="G414" s="1">
        <f>IFERROR(VLOOKUP(B414,'1340 - ADM BUDGET AND PLANNING '!C$9:I$592,7,FALSE),0)</f>
        <v>414.87869773992736</v>
      </c>
      <c r="H414" s="1">
        <f>IFERROR(VLOOKUP(B414,'1342 - ADM INTERNAL AUDIT'!C$9:I$585,7,FALSE),0)</f>
        <v>-4.6259232022082131</v>
      </c>
      <c r="I414" s="1">
        <v>0</v>
      </c>
      <c r="J414" s="1">
        <f>IFERROR(VLOOKUP(B414,'LEGISLATIVE AUDITOR'!C$9:I$92,7,FALSE),0)</f>
        <v>0</v>
      </c>
      <c r="K414" s="1">
        <f>IFERROR(VLOOKUP(B414,'2892 - DCA ADMINISTRATION'!C$9:I$23,7,FALSE),0)</f>
        <v>0</v>
      </c>
      <c r="L414" s="1">
        <f>IFERROR(VLOOKUP(B414,'1052 - STATE ARCHIVES'!C$9:I$115,7,FALSE),0)</f>
        <v>0</v>
      </c>
      <c r="M414" s="1">
        <v>0</v>
      </c>
      <c r="N414" s="1">
        <f>IFERROR(VLOOKUP(B414,'2889 - LAW LIBRARY'!C$9:I$21,7,FALSE),0)</f>
        <v>0</v>
      </c>
      <c r="O414" s="1">
        <v>0</v>
      </c>
      <c r="P414" s="1">
        <f>IFERROR(VLOOKUP(B414,'3150 - DHHS ADMINISTRATION'!C$9:I$69,7,FALSE),0)</f>
        <v>0</v>
      </c>
      <c r="Q414" s="1">
        <f t="shared" si="6"/>
        <v>372.15963812336008</v>
      </c>
    </row>
    <row r="415" spans="1:17">
      <c r="A415" s="1">
        <v>420</v>
      </c>
      <c r="B415" s="1" t="s">
        <v>427</v>
      </c>
      <c r="C415" s="1">
        <f>IFERROR(VLOOKUP(B415,'BUILDING DEPRECIATION'!C$9:I$200,7,FALSE),0)</f>
        <v>0</v>
      </c>
      <c r="D415" s="1">
        <v>0</v>
      </c>
      <c r="E415" s="1">
        <f>IFERROR(VLOOKUP(B415,'1130 - CONTROLLER'!C$9:I$582,7,FALSE),0)</f>
        <v>43.219647084731733</v>
      </c>
      <c r="F415" s="1">
        <f>IFERROR(VLOOKUP(B415,'1080 - TREASURER'!C$9:I$522,7,FALSE),0)</f>
        <v>0</v>
      </c>
      <c r="G415" s="1">
        <f>IFERROR(VLOOKUP(B415,'1340 - ADM BUDGET AND PLANNING '!C$9:I$592,7,FALSE),0)</f>
        <v>845.31783406840907</v>
      </c>
      <c r="H415" s="1">
        <f>IFERROR(VLOOKUP(B415,'1342 - ADM INTERNAL AUDIT'!C$9:I$585,7,FALSE),0)</f>
        <v>3.3852220044499068</v>
      </c>
      <c r="I415" s="1">
        <v>0</v>
      </c>
      <c r="J415" s="1">
        <f>IFERROR(VLOOKUP(B415,'LEGISLATIVE AUDITOR'!C$9:I$92,7,FALSE),0)</f>
        <v>0</v>
      </c>
      <c r="K415" s="1">
        <f>IFERROR(VLOOKUP(B415,'2892 - DCA ADMINISTRATION'!C$9:I$23,7,FALSE),0)</f>
        <v>0</v>
      </c>
      <c r="L415" s="1">
        <f>IFERROR(VLOOKUP(B415,'1052 - STATE ARCHIVES'!C$9:I$115,7,FALSE),0)</f>
        <v>0</v>
      </c>
      <c r="M415" s="1">
        <v>0</v>
      </c>
      <c r="N415" s="1">
        <f>IFERROR(VLOOKUP(B415,'2889 - LAW LIBRARY'!C$9:I$21,7,FALSE),0)</f>
        <v>0</v>
      </c>
      <c r="O415" s="1">
        <v>0</v>
      </c>
      <c r="P415" s="1">
        <f>IFERROR(VLOOKUP(B415,'3150 - DHHS ADMINISTRATION'!C$9:I$69,7,FALSE),0)</f>
        <v>0</v>
      </c>
      <c r="Q415" s="1">
        <f t="shared" si="6"/>
        <v>891.92270315759072</v>
      </c>
    </row>
    <row r="416" spans="1:17">
      <c r="A416" s="1">
        <v>421</v>
      </c>
      <c r="B416" s="1" t="s">
        <v>428</v>
      </c>
      <c r="C416" s="1">
        <f>IFERROR(VLOOKUP(B416,'BUILDING DEPRECIATION'!C$9:I$200,7,FALSE),0)</f>
        <v>0</v>
      </c>
      <c r="D416" s="1">
        <v>0</v>
      </c>
      <c r="E416" s="1">
        <f>IFERROR(VLOOKUP(B416,'1130 - CONTROLLER'!C$9:I$582,7,FALSE),0)</f>
        <v>11673.229713464725</v>
      </c>
      <c r="F416" s="1">
        <f>IFERROR(VLOOKUP(B416,'1080 - TREASURER'!C$9:I$522,7,FALSE),0)</f>
        <v>880.65645272922552</v>
      </c>
      <c r="G416" s="1">
        <f>IFERROR(VLOOKUP(B416,'1340 - ADM BUDGET AND PLANNING '!C$9:I$592,7,FALSE),0)</f>
        <v>14228.996107299787</v>
      </c>
      <c r="H416" s="1">
        <f>IFERROR(VLOOKUP(B416,'1342 - ADM INTERNAL AUDIT'!C$9:I$585,7,FALSE),0)</f>
        <v>876.60909944004061</v>
      </c>
      <c r="I416" s="1">
        <v>0</v>
      </c>
      <c r="J416" s="1">
        <f>IFERROR(VLOOKUP(B416,'LEGISLATIVE AUDITOR'!C$9:I$92,7,FALSE),0)</f>
        <v>0</v>
      </c>
      <c r="K416" s="1">
        <f>IFERROR(VLOOKUP(B416,'2892 - DCA ADMINISTRATION'!C$9:I$23,7,FALSE),0)</f>
        <v>0</v>
      </c>
      <c r="L416" s="1">
        <f>IFERROR(VLOOKUP(B416,'1052 - STATE ARCHIVES'!C$9:I$115,7,FALSE),0)</f>
        <v>2395.259733292557</v>
      </c>
      <c r="M416" s="1">
        <v>181.898461509058</v>
      </c>
      <c r="N416" s="1">
        <f>IFERROR(VLOOKUP(B416,'2889 - LAW LIBRARY'!C$9:I$21,7,FALSE),0)</f>
        <v>0</v>
      </c>
      <c r="O416" s="1">
        <v>0</v>
      </c>
      <c r="P416" s="1">
        <f>IFERROR(VLOOKUP(B416,'3150 - DHHS ADMINISTRATION'!C$9:I$69,7,FALSE),0)</f>
        <v>0</v>
      </c>
      <c r="Q416" s="1">
        <f t="shared" si="6"/>
        <v>30236.649567735392</v>
      </c>
    </row>
    <row r="417" spans="1:17">
      <c r="A417" s="1">
        <v>422</v>
      </c>
      <c r="B417" s="1" t="s">
        <v>429</v>
      </c>
      <c r="C417" s="1">
        <f>IFERROR(VLOOKUP(B417,'BUILDING DEPRECIATION'!C$9:I$200,7,FALSE),0)</f>
        <v>0</v>
      </c>
      <c r="D417" s="1">
        <v>0</v>
      </c>
      <c r="E417" s="1">
        <f>IFERROR(VLOOKUP(B417,'1130 - CONTROLLER'!C$9:I$582,7,FALSE),0)</f>
        <v>211.85364182686942</v>
      </c>
      <c r="F417" s="1">
        <f>IFERROR(VLOOKUP(B417,'1080 - TREASURER'!C$9:I$522,7,FALSE),0)</f>
        <v>4.0952422268689901</v>
      </c>
      <c r="G417" s="1">
        <f>IFERROR(VLOOKUP(B417,'1340 - ADM BUDGET AND PLANNING '!C$9:I$592,7,FALSE),0)</f>
        <v>1067.4028039235736</v>
      </c>
      <c r="H417" s="1">
        <f>IFERROR(VLOOKUP(B417,'1342 - ADM INTERNAL AUDIT'!C$9:I$585,7,FALSE),0)</f>
        <v>16.515632340290296</v>
      </c>
      <c r="I417" s="1">
        <v>0</v>
      </c>
      <c r="J417" s="1">
        <f>IFERROR(VLOOKUP(B417,'LEGISLATIVE AUDITOR'!C$9:I$92,7,FALSE),0)</f>
        <v>0</v>
      </c>
      <c r="K417" s="1">
        <f>IFERROR(VLOOKUP(B417,'2892 - DCA ADMINISTRATION'!C$9:I$23,7,FALSE),0)</f>
        <v>0</v>
      </c>
      <c r="L417" s="1">
        <f>IFERROR(VLOOKUP(B417,'1052 - STATE ARCHIVES'!C$9:I$115,7,FALSE),0)</f>
        <v>0</v>
      </c>
      <c r="M417" s="1">
        <v>0</v>
      </c>
      <c r="N417" s="1">
        <f>IFERROR(VLOOKUP(B417,'2889 - LAW LIBRARY'!C$9:I$21,7,FALSE),0)</f>
        <v>0</v>
      </c>
      <c r="O417" s="1">
        <v>0</v>
      </c>
      <c r="P417" s="1">
        <f>IFERROR(VLOOKUP(B417,'3150 - DHHS ADMINISTRATION'!C$9:I$69,7,FALSE),0)</f>
        <v>0</v>
      </c>
      <c r="Q417" s="1">
        <f t="shared" si="6"/>
        <v>1299.8673203176022</v>
      </c>
    </row>
    <row r="418" spans="1:17">
      <c r="A418" s="1">
        <v>423</v>
      </c>
      <c r="B418" s="1" t="s">
        <v>430</v>
      </c>
      <c r="C418" s="1">
        <f>IFERROR(VLOOKUP(B418,'BUILDING DEPRECIATION'!C$9:I$200,7,FALSE),0)</f>
        <v>0</v>
      </c>
      <c r="D418" s="1">
        <v>0</v>
      </c>
      <c r="E418" s="1">
        <f>IFERROR(VLOOKUP(B418,'1130 - CONTROLLER'!C$9:I$582,7,FALSE),0)</f>
        <v>577.50954586327327</v>
      </c>
      <c r="F418" s="1">
        <f>IFERROR(VLOOKUP(B418,'1080 - TREASURER'!C$9:I$522,7,FALSE),0)</f>
        <v>42.368486415321108</v>
      </c>
      <c r="G418" s="1">
        <f>IFERROR(VLOOKUP(B418,'1340 - ADM BUDGET AND PLANNING '!C$9:I$592,7,FALSE),0)</f>
        <v>2318.8730045857001</v>
      </c>
      <c r="H418" s="1">
        <f>IFERROR(VLOOKUP(B418,'1342 - ADM INTERNAL AUDIT'!C$9:I$585,7,FALSE),0)</f>
        <v>41.670731649065424</v>
      </c>
      <c r="I418" s="1">
        <v>0</v>
      </c>
      <c r="J418" s="1">
        <f>IFERROR(VLOOKUP(B418,'LEGISLATIVE AUDITOR'!C$9:I$92,7,FALSE),0)</f>
        <v>0</v>
      </c>
      <c r="K418" s="1">
        <f>IFERROR(VLOOKUP(B418,'2892 - DCA ADMINISTRATION'!C$9:I$23,7,FALSE),0)</f>
        <v>0</v>
      </c>
      <c r="L418" s="1">
        <f>IFERROR(VLOOKUP(B418,'1052 - STATE ARCHIVES'!C$9:I$115,7,FALSE),0)</f>
        <v>0</v>
      </c>
      <c r="M418" s="1">
        <v>0</v>
      </c>
      <c r="N418" s="1">
        <f>IFERROR(VLOOKUP(B418,'2889 - LAW LIBRARY'!C$9:I$21,7,FALSE),0)</f>
        <v>0</v>
      </c>
      <c r="O418" s="1">
        <v>0</v>
      </c>
      <c r="P418" s="1">
        <f>IFERROR(VLOOKUP(B418,'3150 - DHHS ADMINISTRATION'!C$9:I$69,7,FALSE),0)</f>
        <v>0</v>
      </c>
      <c r="Q418" s="1">
        <f t="shared" si="6"/>
        <v>2980.4217685133599</v>
      </c>
    </row>
    <row r="419" spans="1:17">
      <c r="A419" s="1">
        <v>424</v>
      </c>
      <c r="B419" s="1" t="s">
        <v>431</v>
      </c>
      <c r="C419" s="1">
        <f>IFERROR(VLOOKUP(B419,'BUILDING DEPRECIATION'!C$9:I$200,7,FALSE),0)</f>
        <v>0</v>
      </c>
      <c r="D419" s="1">
        <v>0</v>
      </c>
      <c r="E419" s="1">
        <f>IFERROR(VLOOKUP(B419,'1130 - CONTROLLER'!C$9:I$582,7,FALSE),0)</f>
        <v>2998.6176428794106</v>
      </c>
      <c r="F419" s="1">
        <f>IFERROR(VLOOKUP(B419,'1080 - TREASURER'!C$9:I$522,7,FALSE),0)</f>
        <v>360.03484926846312</v>
      </c>
      <c r="G419" s="1">
        <f>IFERROR(VLOOKUP(B419,'1340 - ADM BUDGET AND PLANNING '!C$9:I$592,7,FALSE),0)</f>
        <v>1238.7653104453921</v>
      </c>
      <c r="H419" s="1">
        <f>IFERROR(VLOOKUP(B419,'1342 - ADM INTERNAL AUDIT'!C$9:I$585,7,FALSE),0)</f>
        <v>224.35753543928035</v>
      </c>
      <c r="I419" s="1">
        <v>0</v>
      </c>
      <c r="J419" s="1">
        <f>IFERROR(VLOOKUP(B419,'LEGISLATIVE AUDITOR'!C$9:I$92,7,FALSE),0)</f>
        <v>0</v>
      </c>
      <c r="K419" s="1">
        <f>IFERROR(VLOOKUP(B419,'2892 - DCA ADMINISTRATION'!C$9:I$23,7,FALSE),0)</f>
        <v>0</v>
      </c>
      <c r="L419" s="1">
        <f>IFERROR(VLOOKUP(B419,'1052 - STATE ARCHIVES'!C$9:I$115,7,FALSE),0)</f>
        <v>0</v>
      </c>
      <c r="M419" s="1">
        <v>0</v>
      </c>
      <c r="N419" s="1">
        <f>IFERROR(VLOOKUP(B419,'2889 - LAW LIBRARY'!C$9:I$21,7,FALSE),0)</f>
        <v>0</v>
      </c>
      <c r="O419" s="1">
        <v>0</v>
      </c>
      <c r="P419" s="1">
        <f>IFERROR(VLOOKUP(B419,'3150 - DHHS ADMINISTRATION'!C$9:I$69,7,FALSE),0)</f>
        <v>0</v>
      </c>
      <c r="Q419" s="1">
        <f t="shared" si="6"/>
        <v>4821.7753380325457</v>
      </c>
    </row>
    <row r="420" spans="1:17">
      <c r="A420" s="1">
        <v>425</v>
      </c>
      <c r="B420" s="1" t="s">
        <v>432</v>
      </c>
      <c r="C420" s="1">
        <f>IFERROR(VLOOKUP(B420,'BUILDING DEPRECIATION'!C$9:I$200,7,FALSE),0)</f>
        <v>0</v>
      </c>
      <c r="D420" s="1">
        <v>0</v>
      </c>
      <c r="E420" s="1">
        <f>IFERROR(VLOOKUP(B420,'1130 - CONTROLLER'!C$9:I$582,7,FALSE),0)</f>
        <v>894.98363503797407</v>
      </c>
      <c r="F420" s="1">
        <f>IFERROR(VLOOKUP(B420,'1080 - TREASURER'!C$9:I$522,7,FALSE),0)</f>
        <v>2.4317943266805915</v>
      </c>
      <c r="G420" s="1">
        <f>IFERROR(VLOOKUP(B420,'1340 - ADM BUDGET AND PLANNING '!C$9:I$592,7,FALSE),0)</f>
        <v>896.83600821900188</v>
      </c>
      <c r="H420" s="1">
        <f>IFERROR(VLOOKUP(B420,'1342 - ADM INTERNAL AUDIT'!C$9:I$585,7,FALSE),0)</f>
        <v>66.492262821745285</v>
      </c>
      <c r="I420" s="1">
        <v>0</v>
      </c>
      <c r="J420" s="1">
        <f>IFERROR(VLOOKUP(B420,'LEGISLATIVE AUDITOR'!C$9:I$92,7,FALSE),0)</f>
        <v>0</v>
      </c>
      <c r="K420" s="1">
        <f>IFERROR(VLOOKUP(B420,'2892 - DCA ADMINISTRATION'!C$9:I$23,7,FALSE),0)</f>
        <v>0</v>
      </c>
      <c r="L420" s="1">
        <f>IFERROR(VLOOKUP(B420,'1052 - STATE ARCHIVES'!C$9:I$115,7,FALSE),0)</f>
        <v>0</v>
      </c>
      <c r="M420" s="1">
        <v>0</v>
      </c>
      <c r="N420" s="1">
        <f>IFERROR(VLOOKUP(B420,'2889 - LAW LIBRARY'!C$9:I$21,7,FALSE),0)</f>
        <v>0</v>
      </c>
      <c r="O420" s="1">
        <v>0</v>
      </c>
      <c r="P420" s="1">
        <f>IFERROR(VLOOKUP(B420,'3150 - DHHS ADMINISTRATION'!C$9:I$69,7,FALSE),0)</f>
        <v>0</v>
      </c>
      <c r="Q420" s="1">
        <f t="shared" si="6"/>
        <v>1860.7437004054018</v>
      </c>
    </row>
    <row r="421" spans="1:17">
      <c r="A421" s="1">
        <v>426</v>
      </c>
      <c r="B421" s="1" t="s">
        <v>433</v>
      </c>
      <c r="C421" s="1">
        <f>IFERROR(VLOOKUP(B421,'BUILDING DEPRECIATION'!C$9:I$200,7,FALSE),0)</f>
        <v>0</v>
      </c>
      <c r="D421" s="1">
        <v>0</v>
      </c>
      <c r="E421" s="1">
        <f>IFERROR(VLOOKUP(B421,'1130 - CONTROLLER'!C$9:I$582,7,FALSE),0)</f>
        <v>30.179492728760763</v>
      </c>
      <c r="F421" s="1">
        <f>IFERROR(VLOOKUP(B421,'1080 - TREASURER'!C$9:I$522,7,FALSE),0)</f>
        <v>0.74187967950339218</v>
      </c>
      <c r="G421" s="1">
        <f>IFERROR(VLOOKUP(B421,'1340 - ADM BUDGET AND PLANNING '!C$9:I$592,7,FALSE),0)</f>
        <v>844.0843217147675</v>
      </c>
      <c r="H421" s="1">
        <f>IFERROR(VLOOKUP(B421,'1342 - ADM INTERNAL AUDIT'!C$9:I$585,7,FALSE),0)</f>
        <v>2.2018716208166018</v>
      </c>
      <c r="I421" s="1">
        <v>0</v>
      </c>
      <c r="J421" s="1">
        <f>IFERROR(VLOOKUP(B421,'LEGISLATIVE AUDITOR'!C$9:I$92,7,FALSE),0)</f>
        <v>0</v>
      </c>
      <c r="K421" s="1">
        <f>IFERROR(VLOOKUP(B421,'2892 - DCA ADMINISTRATION'!C$9:I$23,7,FALSE),0)</f>
        <v>0</v>
      </c>
      <c r="L421" s="1">
        <f>IFERROR(VLOOKUP(B421,'1052 - STATE ARCHIVES'!C$9:I$115,7,FALSE),0)</f>
        <v>0</v>
      </c>
      <c r="M421" s="1">
        <v>0</v>
      </c>
      <c r="N421" s="1">
        <f>IFERROR(VLOOKUP(B421,'2889 - LAW LIBRARY'!C$9:I$21,7,FALSE),0)</f>
        <v>0</v>
      </c>
      <c r="O421" s="1">
        <v>0</v>
      </c>
      <c r="P421" s="1">
        <f>IFERROR(VLOOKUP(B421,'3150 - DHHS ADMINISTRATION'!C$9:I$69,7,FALSE),0)</f>
        <v>0</v>
      </c>
      <c r="Q421" s="1">
        <f t="shared" si="6"/>
        <v>877.20756574384825</v>
      </c>
    </row>
    <row r="422" spans="1:17">
      <c r="A422" s="1">
        <v>427</v>
      </c>
      <c r="B422" s="1" t="s">
        <v>434</v>
      </c>
      <c r="C422" s="1">
        <f>IFERROR(VLOOKUP(B422,'BUILDING DEPRECIATION'!C$9:I$200,7,FALSE),0)</f>
        <v>0</v>
      </c>
      <c r="D422" s="1">
        <v>0</v>
      </c>
      <c r="E422" s="1">
        <f>IFERROR(VLOOKUP(B422,'1130 - CONTROLLER'!C$9:I$582,7,FALSE),0)</f>
        <v>383.3197303447526</v>
      </c>
      <c r="F422" s="1">
        <f>IFERROR(VLOOKUP(B422,'1080 - TREASURER'!C$9:I$522,7,FALSE),0)</f>
        <v>40.005876114547497</v>
      </c>
      <c r="G422" s="1">
        <f>IFERROR(VLOOKUP(B422,'1340 - ADM BUDGET AND PLANNING '!C$9:I$592,7,FALSE),0)</f>
        <v>1120.2186911315823</v>
      </c>
      <c r="H422" s="1">
        <f>IFERROR(VLOOKUP(B422,'1342 - ADM INTERNAL AUDIT'!C$9:I$585,7,FALSE),0)</f>
        <v>26.98849812632788</v>
      </c>
      <c r="I422" s="1">
        <v>0</v>
      </c>
      <c r="J422" s="1">
        <f>IFERROR(VLOOKUP(B422,'LEGISLATIVE AUDITOR'!C$9:I$92,7,FALSE),0)</f>
        <v>0</v>
      </c>
      <c r="K422" s="1">
        <f>IFERROR(VLOOKUP(B422,'2892 - DCA ADMINISTRATION'!C$9:I$23,7,FALSE),0)</f>
        <v>0</v>
      </c>
      <c r="L422" s="1">
        <f>IFERROR(VLOOKUP(B422,'1052 - STATE ARCHIVES'!C$9:I$115,7,FALSE),0)</f>
        <v>-319.55417416621339</v>
      </c>
      <c r="M422" s="1">
        <v>727.59384603623005</v>
      </c>
      <c r="N422" s="1">
        <f>IFERROR(VLOOKUP(B422,'2889 - LAW LIBRARY'!C$9:I$21,7,FALSE),0)</f>
        <v>0</v>
      </c>
      <c r="O422" s="1">
        <v>0</v>
      </c>
      <c r="P422" s="1">
        <f>IFERROR(VLOOKUP(B422,'3150 - DHHS ADMINISTRATION'!C$9:I$69,7,FALSE),0)</f>
        <v>0</v>
      </c>
      <c r="Q422" s="1">
        <f t="shared" si="6"/>
        <v>1978.572467587227</v>
      </c>
    </row>
    <row r="423" spans="1:17">
      <c r="A423" s="1">
        <v>428</v>
      </c>
      <c r="B423" s="1" t="s">
        <v>435</v>
      </c>
      <c r="C423" s="1">
        <f>IFERROR(VLOOKUP(B423,'BUILDING DEPRECIATION'!C$9:I$200,7,FALSE),0)</f>
        <v>0</v>
      </c>
      <c r="D423" s="1">
        <v>0</v>
      </c>
      <c r="E423" s="1">
        <f>IFERROR(VLOOKUP(B423,'1130 - CONTROLLER'!C$9:I$582,7,FALSE),0)</f>
        <v>6564.4322966835744</v>
      </c>
      <c r="F423" s="1">
        <f>IFERROR(VLOOKUP(B423,'1080 - TREASURER'!C$9:I$522,7,FALSE),0)</f>
        <v>775.01840062749989</v>
      </c>
      <c r="G423" s="1">
        <f>IFERROR(VLOOKUP(B423,'1340 - ADM BUDGET AND PLANNING '!C$9:I$592,7,FALSE),0)</f>
        <v>7928.4607639312617</v>
      </c>
      <c r="H423" s="1">
        <f>IFERROR(VLOOKUP(B423,'1342 - ADM INTERNAL AUDIT'!C$9:I$585,7,FALSE),0)</f>
        <v>-657.22449017978192</v>
      </c>
      <c r="I423" s="1">
        <v>0</v>
      </c>
      <c r="J423" s="1">
        <f>IFERROR(VLOOKUP(B423,'LEGISLATIVE AUDITOR'!C$9:I$92,7,FALSE),0)</f>
        <v>-5728.8548190000001</v>
      </c>
      <c r="K423" s="1">
        <f>IFERROR(VLOOKUP(B423,'2892 - DCA ADMINISTRATION'!C$9:I$23,7,FALSE),0)</f>
        <v>0</v>
      </c>
      <c r="L423" s="1">
        <f>IFERROR(VLOOKUP(B423,'1052 - STATE ARCHIVES'!C$9:I$115,7,FALSE),0)</f>
        <v>0</v>
      </c>
      <c r="M423" s="1">
        <v>0</v>
      </c>
      <c r="N423" s="1">
        <f>IFERROR(VLOOKUP(B423,'2889 - LAW LIBRARY'!C$9:I$21,7,FALSE),0)</f>
        <v>0</v>
      </c>
      <c r="O423" s="1">
        <v>2026.5326688202699</v>
      </c>
      <c r="P423" s="1">
        <f>IFERROR(VLOOKUP(B423,'3150 - DHHS ADMINISTRATION'!C$9:I$69,7,FALSE),0)</f>
        <v>0</v>
      </c>
      <c r="Q423" s="1">
        <f t="shared" si="6"/>
        <v>10908.364820882824</v>
      </c>
    </row>
    <row r="424" spans="1:17">
      <c r="A424" s="1">
        <v>429</v>
      </c>
      <c r="B424" s="1" t="s">
        <v>436</v>
      </c>
      <c r="C424" s="1">
        <f>IFERROR(VLOOKUP(B424,'BUILDING DEPRECIATION'!C$9:I$200,7,FALSE),0)</f>
        <v>0</v>
      </c>
      <c r="D424" s="1">
        <v>0</v>
      </c>
      <c r="E424" s="1">
        <f>IFERROR(VLOOKUP(B424,'1130 - CONTROLLER'!C$9:I$582,7,FALSE),0)</f>
        <v>4556.383140210377</v>
      </c>
      <c r="F424" s="1">
        <f>IFERROR(VLOOKUP(B424,'1080 - TREASURER'!C$9:I$522,7,FALSE),0)</f>
        <v>515.49391034036694</v>
      </c>
      <c r="G424" s="1">
        <f>IFERROR(VLOOKUP(B424,'1340 - ADM BUDGET AND PLANNING '!C$9:I$592,7,FALSE),0)</f>
        <v>3764.3700667752341</v>
      </c>
      <c r="H424" s="1">
        <f>IFERROR(VLOOKUP(B424,'1342 - ADM INTERNAL AUDIT'!C$9:I$585,7,FALSE),0)</f>
        <v>357.35813600882693</v>
      </c>
      <c r="I424" s="1">
        <v>0</v>
      </c>
      <c r="J424" s="1">
        <f>IFERROR(VLOOKUP(B424,'LEGISLATIVE AUDITOR'!C$9:I$92,7,FALSE),0)</f>
        <v>0</v>
      </c>
      <c r="K424" s="1">
        <f>IFERROR(VLOOKUP(B424,'2892 - DCA ADMINISTRATION'!C$9:I$23,7,FALSE),0)</f>
        <v>0</v>
      </c>
      <c r="L424" s="1">
        <f>IFERROR(VLOOKUP(B424,'1052 - STATE ARCHIVES'!C$9:I$115,7,FALSE),0)</f>
        <v>514.53018269037989</v>
      </c>
      <c r="M424" s="1">
        <v>181.898461509058</v>
      </c>
      <c r="N424" s="1">
        <f>IFERROR(VLOOKUP(B424,'2889 - LAW LIBRARY'!C$9:I$21,7,FALSE),0)</f>
        <v>0</v>
      </c>
      <c r="O424" s="1">
        <v>2013.54207478937</v>
      </c>
      <c r="P424" s="1">
        <f>IFERROR(VLOOKUP(B424,'3150 - DHHS ADMINISTRATION'!C$9:I$69,7,FALSE),0)</f>
        <v>0</v>
      </c>
      <c r="Q424" s="1">
        <f t="shared" si="6"/>
        <v>11903.575972323611</v>
      </c>
    </row>
    <row r="425" spans="1:17">
      <c r="A425" s="1">
        <v>430</v>
      </c>
      <c r="B425" s="1" t="s">
        <v>437</v>
      </c>
      <c r="C425" s="1">
        <f>IFERROR(VLOOKUP(B425,'BUILDING DEPRECIATION'!C$9:I$200,7,FALSE),0)</f>
        <v>0</v>
      </c>
      <c r="D425" s="1">
        <v>0</v>
      </c>
      <c r="E425" s="1">
        <f>IFERROR(VLOOKUP(B425,'1130 - CONTROLLER'!C$9:I$582,7,FALSE),0)</f>
        <v>164.98862076622336</v>
      </c>
      <c r="F425" s="1">
        <f>IFERROR(VLOOKUP(B425,'1080 - TREASURER'!C$9:I$522,7,FALSE),0)</f>
        <v>15.413990323214701</v>
      </c>
      <c r="G425" s="1">
        <f>IFERROR(VLOOKUP(B425,'1340 - ADM BUDGET AND PLANNING '!C$9:I$592,7,FALSE),0)</f>
        <v>850.43641146282471</v>
      </c>
      <c r="H425" s="1">
        <f>IFERROR(VLOOKUP(B425,'1342 - ADM INTERNAL AUDIT'!C$9:I$585,7,FALSE),0)</f>
        <v>11.31000964464755</v>
      </c>
      <c r="I425" s="1">
        <v>0</v>
      </c>
      <c r="J425" s="1">
        <f>IFERROR(VLOOKUP(B425,'LEGISLATIVE AUDITOR'!C$9:I$92,7,FALSE),0)</f>
        <v>0</v>
      </c>
      <c r="K425" s="1">
        <f>IFERROR(VLOOKUP(B425,'2892 - DCA ADMINISTRATION'!C$9:I$23,7,FALSE),0)</f>
        <v>0</v>
      </c>
      <c r="L425" s="1">
        <f>IFERROR(VLOOKUP(B425,'1052 - STATE ARCHIVES'!C$9:I$115,7,FALSE),0)</f>
        <v>0</v>
      </c>
      <c r="M425" s="1">
        <v>0</v>
      </c>
      <c r="N425" s="1">
        <f>IFERROR(VLOOKUP(B425,'2889 - LAW LIBRARY'!C$9:I$21,7,FALSE),0)</f>
        <v>0</v>
      </c>
      <c r="O425" s="1">
        <v>0</v>
      </c>
      <c r="P425" s="1">
        <f>IFERROR(VLOOKUP(B425,'3150 - DHHS ADMINISTRATION'!C$9:I$69,7,FALSE),0)</f>
        <v>0</v>
      </c>
      <c r="Q425" s="1">
        <f t="shared" si="6"/>
        <v>1042.1490321969104</v>
      </c>
    </row>
    <row r="426" spans="1:17">
      <c r="A426" s="1">
        <v>431</v>
      </c>
      <c r="B426" s="1" t="s">
        <v>438</v>
      </c>
      <c r="C426" s="1">
        <f>IFERROR(VLOOKUP(B426,'BUILDING DEPRECIATION'!C$9:I$200,7,FALSE),0)</f>
        <v>0</v>
      </c>
      <c r="D426" s="1">
        <v>0</v>
      </c>
      <c r="E426" s="1">
        <f>IFERROR(VLOOKUP(B426,'1130 - CONTROLLER'!C$9:I$582,7,FALSE),0)</f>
        <v>0</v>
      </c>
      <c r="F426" s="1">
        <f>IFERROR(VLOOKUP(B426,'1080 - TREASURER'!C$9:I$522,7,FALSE),0)</f>
        <v>0</v>
      </c>
      <c r="G426" s="1">
        <f>IFERROR(VLOOKUP(B426,'1340 - ADM BUDGET AND PLANNING '!C$9:I$592,7,FALSE),0)</f>
        <v>0</v>
      </c>
      <c r="H426" s="1">
        <f>IFERROR(VLOOKUP(B426,'1342 - ADM INTERNAL AUDIT'!C$9:I$585,7,FALSE),0)</f>
        <v>0</v>
      </c>
      <c r="I426" s="1">
        <v>0</v>
      </c>
      <c r="J426" s="1">
        <f>IFERROR(VLOOKUP(B426,'LEGISLATIVE AUDITOR'!C$9:I$92,7,FALSE),0)</f>
        <v>0</v>
      </c>
      <c r="K426" s="1">
        <f>IFERROR(VLOOKUP(B426,'2892 - DCA ADMINISTRATION'!C$9:I$23,7,FALSE),0)</f>
        <v>0</v>
      </c>
      <c r="L426" s="1">
        <f>IFERROR(VLOOKUP(B426,'1052 - STATE ARCHIVES'!C$9:I$115,7,FALSE),0)</f>
        <v>0</v>
      </c>
      <c r="M426" s="1">
        <v>0</v>
      </c>
      <c r="N426" s="1">
        <f>IFERROR(VLOOKUP(B426,'2889 - LAW LIBRARY'!C$9:I$21,7,FALSE),0)</f>
        <v>0</v>
      </c>
      <c r="O426" s="1">
        <v>0</v>
      </c>
      <c r="P426" s="1">
        <f>IFERROR(VLOOKUP(B426,'3150 - DHHS ADMINISTRATION'!C$9:I$69,7,FALSE),0)</f>
        <v>0</v>
      </c>
      <c r="Q426" s="1">
        <f t="shared" si="6"/>
        <v>0</v>
      </c>
    </row>
    <row r="427" spans="1:17">
      <c r="A427" s="1">
        <v>432</v>
      </c>
      <c r="B427" s="1" t="s">
        <v>439</v>
      </c>
      <c r="C427" s="1">
        <f>IFERROR(VLOOKUP(B427,'BUILDING DEPRECIATION'!C$9:I$200,7,FALSE),0)</f>
        <v>0</v>
      </c>
      <c r="D427" s="1">
        <v>0</v>
      </c>
      <c r="E427" s="1">
        <f>IFERROR(VLOOKUP(B427,'1130 - CONTROLLER'!C$9:I$582,7,FALSE),0)</f>
        <v>18.845697696770628</v>
      </c>
      <c r="F427" s="1">
        <f>IFERROR(VLOOKUP(B427,'1080 - TREASURER'!C$9:I$522,7,FALSE),0)</f>
        <v>0.68254037114483157</v>
      </c>
      <c r="G427" s="1">
        <f>IFERROR(VLOOKUP(B427,'1340 - ADM BUDGET AND PLANNING '!C$9:I$592,7,FALSE),0)</f>
        <v>422.45212494676554</v>
      </c>
      <c r="H427" s="1">
        <f>IFERROR(VLOOKUP(B427,'1342 - ADM INTERNAL AUDIT'!C$9:I$585,7,FALSE),0)</f>
        <v>1.4684761200523155</v>
      </c>
      <c r="I427" s="1">
        <v>0</v>
      </c>
      <c r="J427" s="1">
        <f>IFERROR(VLOOKUP(B427,'LEGISLATIVE AUDITOR'!C$9:I$92,7,FALSE),0)</f>
        <v>0</v>
      </c>
      <c r="K427" s="1">
        <f>IFERROR(VLOOKUP(B427,'2892 - DCA ADMINISTRATION'!C$9:I$23,7,FALSE),0)</f>
        <v>0</v>
      </c>
      <c r="L427" s="1">
        <f>IFERROR(VLOOKUP(B427,'1052 - STATE ARCHIVES'!C$9:I$115,7,FALSE),0)</f>
        <v>0</v>
      </c>
      <c r="M427" s="1">
        <v>0</v>
      </c>
      <c r="N427" s="1">
        <f>IFERROR(VLOOKUP(B427,'2889 - LAW LIBRARY'!C$9:I$21,7,FALSE),0)</f>
        <v>0</v>
      </c>
      <c r="O427" s="1">
        <v>0</v>
      </c>
      <c r="P427" s="1">
        <f>IFERROR(VLOOKUP(B427,'3150 - DHHS ADMINISTRATION'!C$9:I$69,7,FALSE),0)</f>
        <v>0</v>
      </c>
      <c r="Q427" s="1">
        <f t="shared" si="6"/>
        <v>443.44883913473336</v>
      </c>
    </row>
    <row r="428" spans="1:17">
      <c r="A428" s="1">
        <v>433</v>
      </c>
      <c r="B428" s="1" t="s">
        <v>440</v>
      </c>
      <c r="C428" s="1">
        <f>IFERROR(VLOOKUP(B428,'BUILDING DEPRECIATION'!C$9:I$200,7,FALSE),0)</f>
        <v>0</v>
      </c>
      <c r="D428" s="1">
        <v>0</v>
      </c>
      <c r="E428" s="1">
        <f>IFERROR(VLOOKUP(B428,'1130 - CONTROLLER'!C$9:I$582,7,FALSE),0)</f>
        <v>214.62858521829219</v>
      </c>
      <c r="F428" s="1">
        <f>IFERROR(VLOOKUP(B428,'1080 - TREASURER'!C$9:I$522,7,FALSE),0)</f>
        <v>21.458884126962687</v>
      </c>
      <c r="G428" s="1">
        <f>IFERROR(VLOOKUP(B428,'1340 - ADM BUDGET AND PLANNING '!C$9:I$592,7,FALSE),0)</f>
        <v>2127.9745103589471</v>
      </c>
      <c r="H428" s="1">
        <f>IFERROR(VLOOKUP(B428,'1342 - ADM INTERNAL AUDIT'!C$9:I$585,7,FALSE),0)</f>
        <v>12.371738057219954</v>
      </c>
      <c r="I428" s="1">
        <v>0</v>
      </c>
      <c r="J428" s="1">
        <f>IFERROR(VLOOKUP(B428,'LEGISLATIVE AUDITOR'!C$9:I$92,7,FALSE),0)</f>
        <v>0</v>
      </c>
      <c r="K428" s="1">
        <f>IFERROR(VLOOKUP(B428,'2892 - DCA ADMINISTRATION'!C$9:I$23,7,FALSE),0)</f>
        <v>0</v>
      </c>
      <c r="L428" s="1">
        <f>IFERROR(VLOOKUP(B428,'1052 - STATE ARCHIVES'!C$9:I$115,7,FALSE),0)</f>
        <v>0</v>
      </c>
      <c r="M428" s="1">
        <v>0</v>
      </c>
      <c r="N428" s="1">
        <f>IFERROR(VLOOKUP(B428,'2889 - LAW LIBRARY'!C$9:I$21,7,FALSE),0)</f>
        <v>0</v>
      </c>
      <c r="O428" s="1">
        <v>0</v>
      </c>
      <c r="P428" s="1">
        <f>IFERROR(VLOOKUP(B428,'3150 - DHHS ADMINISTRATION'!C$9:I$69,7,FALSE),0)</f>
        <v>0</v>
      </c>
      <c r="Q428" s="1">
        <f t="shared" si="6"/>
        <v>2376.4337177614216</v>
      </c>
    </row>
    <row r="429" spans="1:17">
      <c r="A429" s="1">
        <v>434</v>
      </c>
      <c r="B429" s="1" t="s">
        <v>441</v>
      </c>
      <c r="C429" s="1">
        <f>IFERROR(VLOOKUP(B429,'BUILDING DEPRECIATION'!C$9:I$200,7,FALSE),0)</f>
        <v>0</v>
      </c>
      <c r="D429" s="1">
        <v>0</v>
      </c>
      <c r="E429" s="1">
        <f>IFERROR(VLOOKUP(B429,'1130 - CONTROLLER'!C$9:I$582,7,FALSE),0)</f>
        <v>0</v>
      </c>
      <c r="F429" s="1">
        <f>IFERROR(VLOOKUP(B429,'1080 - TREASURER'!C$9:I$522,7,FALSE),0)</f>
        <v>0</v>
      </c>
      <c r="G429" s="1">
        <f>IFERROR(VLOOKUP(B429,'1340 - ADM BUDGET AND PLANNING '!C$9:I$592,7,FALSE),0)</f>
        <v>0</v>
      </c>
      <c r="H429" s="1">
        <f>IFERROR(VLOOKUP(B429,'1342 - ADM INTERNAL AUDIT'!C$9:I$585,7,FALSE),0)</f>
        <v>0</v>
      </c>
      <c r="I429" s="1">
        <v>0</v>
      </c>
      <c r="J429" s="1">
        <f>IFERROR(VLOOKUP(B429,'LEGISLATIVE AUDITOR'!C$9:I$92,7,FALSE),0)</f>
        <v>0</v>
      </c>
      <c r="K429" s="1">
        <f>IFERROR(VLOOKUP(B429,'2892 - DCA ADMINISTRATION'!C$9:I$23,7,FALSE),0)</f>
        <v>0</v>
      </c>
      <c r="L429" s="1">
        <f>IFERROR(VLOOKUP(B429,'1052 - STATE ARCHIVES'!C$9:I$115,7,FALSE),0)</f>
        <v>0</v>
      </c>
      <c r="M429" s="1">
        <v>0</v>
      </c>
      <c r="N429" s="1">
        <f>IFERROR(VLOOKUP(B429,'2889 - LAW LIBRARY'!C$9:I$21,7,FALSE),0)</f>
        <v>0</v>
      </c>
      <c r="O429" s="1">
        <v>0</v>
      </c>
      <c r="P429" s="1">
        <f>IFERROR(VLOOKUP(B429,'3150 - DHHS ADMINISTRATION'!C$9:I$69,7,FALSE),0)</f>
        <v>0</v>
      </c>
      <c r="Q429" s="1">
        <f t="shared" si="6"/>
        <v>0</v>
      </c>
    </row>
    <row r="430" spans="1:17">
      <c r="A430" s="1">
        <v>435</v>
      </c>
      <c r="B430" s="1" t="s">
        <v>442</v>
      </c>
      <c r="C430" s="1">
        <f>IFERROR(VLOOKUP(B430,'BUILDING DEPRECIATION'!C$9:I$200,7,FALSE),0)</f>
        <v>0</v>
      </c>
      <c r="D430" s="1">
        <v>0</v>
      </c>
      <c r="E430" s="1">
        <f>IFERROR(VLOOKUP(B430,'1130 - CONTROLLER'!C$9:I$582,7,FALSE),0)</f>
        <v>142.58276794618982</v>
      </c>
      <c r="F430" s="1">
        <f>IFERROR(VLOOKUP(B430,'1080 - TREASURER'!C$9:I$522,7,FALSE),0)</f>
        <v>15.662214742749502</v>
      </c>
      <c r="G430" s="1">
        <f>IFERROR(VLOOKUP(B430,'1340 - ADM BUDGET AND PLANNING '!C$9:I$592,7,FALSE),0)</f>
        <v>2054.7420658643955</v>
      </c>
      <c r="H430" s="1">
        <f>IFERROR(VLOOKUP(B430,'1342 - ADM INTERNAL AUDIT'!C$9:I$585,7,FALSE),0)</f>
        <v>10.878770934255627</v>
      </c>
      <c r="I430" s="1">
        <v>0</v>
      </c>
      <c r="J430" s="1">
        <f>IFERROR(VLOOKUP(B430,'LEGISLATIVE AUDITOR'!C$9:I$92,7,FALSE),0)</f>
        <v>0</v>
      </c>
      <c r="K430" s="1">
        <f>IFERROR(VLOOKUP(B430,'2892 - DCA ADMINISTRATION'!C$9:I$23,7,FALSE),0)</f>
        <v>0</v>
      </c>
      <c r="L430" s="1">
        <f>IFERROR(VLOOKUP(B430,'1052 - STATE ARCHIVES'!C$9:I$115,7,FALSE),0)</f>
        <v>0</v>
      </c>
      <c r="M430" s="1">
        <v>0</v>
      </c>
      <c r="N430" s="1">
        <f>IFERROR(VLOOKUP(B430,'2889 - LAW LIBRARY'!C$9:I$21,7,FALSE),0)</f>
        <v>0</v>
      </c>
      <c r="O430" s="1">
        <v>0</v>
      </c>
      <c r="P430" s="1">
        <f>IFERROR(VLOOKUP(B430,'3150 - DHHS ADMINISTRATION'!C$9:I$69,7,FALSE),0)</f>
        <v>0</v>
      </c>
      <c r="Q430" s="1">
        <f t="shared" si="6"/>
        <v>2223.8658194875902</v>
      </c>
    </row>
    <row r="431" spans="1:17">
      <c r="A431" s="1">
        <v>436</v>
      </c>
      <c r="B431" s="1" t="s">
        <v>443</v>
      </c>
      <c r="C431" s="1">
        <f>IFERROR(VLOOKUP(B431,'BUILDING DEPRECIATION'!C$9:I$200,7,FALSE),0)</f>
        <v>0</v>
      </c>
      <c r="D431" s="1">
        <v>0</v>
      </c>
      <c r="E431" s="1">
        <f>IFERROR(VLOOKUP(B431,'1130 - CONTROLLER'!C$9:I$582,7,FALSE),0)</f>
        <v>-169.79524448657008</v>
      </c>
      <c r="F431" s="1">
        <f>IFERROR(VLOOKUP(B431,'1080 - TREASURER'!C$9:I$522,7,FALSE),0)</f>
        <v>9.7542922012649527</v>
      </c>
      <c r="G431" s="1">
        <f>IFERROR(VLOOKUP(B431,'1340 - ADM BUDGET AND PLANNING '!C$9:I$592,7,FALSE),0)</f>
        <v>395.19792324153809</v>
      </c>
      <c r="H431" s="1">
        <f>IFERROR(VLOOKUP(B431,'1342 - ADM INTERNAL AUDIT'!C$9:I$585,7,FALSE),0)</f>
        <v>-20.24531896692206</v>
      </c>
      <c r="I431" s="1">
        <v>0</v>
      </c>
      <c r="J431" s="1">
        <f>IFERROR(VLOOKUP(B431,'LEGISLATIVE AUDITOR'!C$9:I$92,7,FALSE),0)</f>
        <v>0</v>
      </c>
      <c r="K431" s="1">
        <f>IFERROR(VLOOKUP(B431,'2892 - DCA ADMINISTRATION'!C$9:I$23,7,FALSE),0)</f>
        <v>0</v>
      </c>
      <c r="L431" s="1">
        <f>IFERROR(VLOOKUP(B431,'1052 - STATE ARCHIVES'!C$9:I$115,7,FALSE),0)</f>
        <v>0</v>
      </c>
      <c r="M431" s="1">
        <v>0</v>
      </c>
      <c r="N431" s="1">
        <f>IFERROR(VLOOKUP(B431,'2889 - LAW LIBRARY'!C$9:I$21,7,FALSE),0)</f>
        <v>0</v>
      </c>
      <c r="O431" s="1">
        <v>0</v>
      </c>
      <c r="P431" s="1">
        <f>IFERROR(VLOOKUP(B431,'3150 - DHHS ADMINISTRATION'!C$9:I$69,7,FALSE),0)</f>
        <v>0</v>
      </c>
      <c r="Q431" s="1">
        <f t="shared" si="6"/>
        <v>214.91165198931088</v>
      </c>
    </row>
    <row r="432" spans="1:17">
      <c r="A432" s="1">
        <v>437</v>
      </c>
      <c r="B432" s="1" t="s">
        <v>444</v>
      </c>
      <c r="C432" s="1">
        <f>IFERROR(VLOOKUP(B432,'BUILDING DEPRECIATION'!C$9:I$200,7,FALSE),0)</f>
        <v>64199</v>
      </c>
      <c r="D432" s="1">
        <v>0</v>
      </c>
      <c r="E432" s="1">
        <f>IFERROR(VLOOKUP(B432,'1130 - CONTROLLER'!C$9:I$582,7,FALSE),0)</f>
        <v>66148.105185730761</v>
      </c>
      <c r="F432" s="1">
        <f>IFERROR(VLOOKUP(B432,'1080 - TREASURER'!C$9:I$522,7,FALSE),0)</f>
        <v>5236.65813103865</v>
      </c>
      <c r="G432" s="1">
        <f>IFERROR(VLOOKUP(B432,'1340 - ADM BUDGET AND PLANNING '!C$9:I$592,7,FALSE),0)</f>
        <v>23583.128974691503</v>
      </c>
      <c r="H432" s="1">
        <f>IFERROR(VLOOKUP(B432,'1342 - ADM INTERNAL AUDIT'!C$9:I$585,7,FALSE),0)</f>
        <v>4903.6621917900757</v>
      </c>
      <c r="I432" s="1">
        <v>0</v>
      </c>
      <c r="J432" s="1">
        <f>IFERROR(VLOOKUP(B432,'LEGISLATIVE AUDITOR'!C$9:I$92,7,FALSE),0)</f>
        <v>0</v>
      </c>
      <c r="K432" s="1">
        <f>IFERROR(VLOOKUP(B432,'2892 - DCA ADMINISTRATION'!C$9:I$23,7,FALSE),0)</f>
        <v>0</v>
      </c>
      <c r="L432" s="1">
        <f>IFERROR(VLOOKUP(B432,'1052 - STATE ARCHIVES'!C$9:I$115,7,FALSE),0)</f>
        <v>12988.933895547754</v>
      </c>
      <c r="M432" s="1">
        <v>181.898461509058</v>
      </c>
      <c r="N432" s="1">
        <f>IFERROR(VLOOKUP(B432,'2889 - LAW LIBRARY'!C$9:I$21,7,FALSE),0)</f>
        <v>0</v>
      </c>
      <c r="O432" s="1">
        <v>2026.5326688202699</v>
      </c>
      <c r="P432" s="1">
        <f>IFERROR(VLOOKUP(B432,'3150 - DHHS ADMINISTRATION'!C$9:I$69,7,FALSE),0)</f>
        <v>0</v>
      </c>
      <c r="Q432" s="1">
        <f t="shared" si="6"/>
        <v>179267.91950912806</v>
      </c>
    </row>
    <row r="433" spans="1:17">
      <c r="A433" s="1">
        <v>438</v>
      </c>
      <c r="B433" s="1" t="s">
        <v>445</v>
      </c>
      <c r="C433" s="1">
        <f>IFERROR(VLOOKUP(B433,'BUILDING DEPRECIATION'!C$9:I$200,7,FALSE),0)</f>
        <v>0</v>
      </c>
      <c r="D433" s="1">
        <v>0</v>
      </c>
      <c r="E433" s="1">
        <f>IFERROR(VLOOKUP(B433,'1130 - CONTROLLER'!C$9:I$582,7,FALSE),0)</f>
        <v>-40.462284994302294</v>
      </c>
      <c r="F433" s="1">
        <f>IFERROR(VLOOKUP(B433,'1080 - TREASURER'!C$9:I$522,7,FALSE),0)</f>
        <v>-7.3645670059487482</v>
      </c>
      <c r="G433" s="1">
        <f>IFERROR(VLOOKUP(B433,'1340 - ADM BUDGET AND PLANNING '!C$9:I$592,7,FALSE),0)</f>
        <v>627.61986819191475</v>
      </c>
      <c r="H433" s="1">
        <f>IFERROR(VLOOKUP(B433,'1342 - ADM INTERNAL AUDIT'!C$9:I$585,7,FALSE),0)</f>
        <v>-3.8179659646496509</v>
      </c>
      <c r="I433" s="1">
        <v>0</v>
      </c>
      <c r="J433" s="1">
        <f>IFERROR(VLOOKUP(B433,'LEGISLATIVE AUDITOR'!C$9:I$92,7,FALSE),0)</f>
        <v>0</v>
      </c>
      <c r="K433" s="1">
        <f>IFERROR(VLOOKUP(B433,'2892 - DCA ADMINISTRATION'!C$9:I$23,7,FALSE),0)</f>
        <v>0</v>
      </c>
      <c r="L433" s="1">
        <f>IFERROR(VLOOKUP(B433,'1052 - STATE ARCHIVES'!C$9:I$115,7,FALSE),0)</f>
        <v>0</v>
      </c>
      <c r="M433" s="1">
        <v>0</v>
      </c>
      <c r="N433" s="1">
        <f>IFERROR(VLOOKUP(B433,'2889 - LAW LIBRARY'!C$9:I$21,7,FALSE),0)</f>
        <v>0</v>
      </c>
      <c r="O433" s="1">
        <v>0</v>
      </c>
      <c r="P433" s="1">
        <f>IFERROR(VLOOKUP(B433,'3150 - DHHS ADMINISTRATION'!C$9:I$69,7,FALSE),0)</f>
        <v>0</v>
      </c>
      <c r="Q433" s="1">
        <f t="shared" si="6"/>
        <v>575.97505022701409</v>
      </c>
    </row>
    <row r="434" spans="1:17">
      <c r="A434" s="1">
        <v>439</v>
      </c>
      <c r="B434" s="1" t="s">
        <v>446</v>
      </c>
      <c r="C434" s="1">
        <f>IFERROR(VLOOKUP(B434,'BUILDING DEPRECIATION'!C$9:I$200,7,FALSE),0)</f>
        <v>0</v>
      </c>
      <c r="D434" s="1">
        <v>0</v>
      </c>
      <c r="E434" s="1">
        <f>IFERROR(VLOOKUP(B434,'1130 - CONTROLLER'!C$9:I$582,7,FALSE),0)</f>
        <v>7104.9599137521654</v>
      </c>
      <c r="F434" s="1">
        <f>IFERROR(VLOOKUP(B434,'1080 - TREASURER'!C$9:I$522,7,FALSE),0)</f>
        <v>324.76047930844015</v>
      </c>
      <c r="G434" s="1">
        <f>IFERROR(VLOOKUP(B434,'1340 - ADM BUDGET AND PLANNING '!C$9:I$592,7,FALSE),0)</f>
        <v>1958.0206259045772</v>
      </c>
      <c r="H434" s="1">
        <f>IFERROR(VLOOKUP(B434,'1342 - ADM INTERNAL AUDIT'!C$9:I$585,7,FALSE),0)</f>
        <v>552.87704640338734</v>
      </c>
      <c r="I434" s="1">
        <v>0</v>
      </c>
      <c r="J434" s="1">
        <f>IFERROR(VLOOKUP(B434,'LEGISLATIVE AUDITOR'!C$9:I$92,7,FALSE),0)</f>
        <v>0</v>
      </c>
      <c r="K434" s="1">
        <f>IFERROR(VLOOKUP(B434,'2892 - DCA ADMINISTRATION'!C$9:I$23,7,FALSE),0)</f>
        <v>0</v>
      </c>
      <c r="L434" s="1">
        <f>IFERROR(VLOOKUP(B434,'1052 - STATE ARCHIVES'!C$9:I$115,7,FALSE),0)</f>
        <v>0</v>
      </c>
      <c r="M434" s="1">
        <v>0</v>
      </c>
      <c r="N434" s="1">
        <f>IFERROR(VLOOKUP(B434,'2889 - LAW LIBRARY'!C$9:I$21,7,FALSE),0)</f>
        <v>0</v>
      </c>
      <c r="O434" s="1">
        <v>0</v>
      </c>
      <c r="P434" s="1">
        <f>IFERROR(VLOOKUP(B434,'3150 - DHHS ADMINISTRATION'!C$9:I$69,7,FALSE),0)</f>
        <v>0</v>
      </c>
      <c r="Q434" s="1">
        <f t="shared" si="6"/>
        <v>9940.6180653685697</v>
      </c>
    </row>
    <row r="435" spans="1:17">
      <c r="A435" s="1">
        <v>440</v>
      </c>
      <c r="B435" s="1" t="s">
        <v>447</v>
      </c>
      <c r="C435" s="1">
        <f>IFERROR(VLOOKUP(B435,'BUILDING DEPRECIATION'!C$9:I$200,7,FALSE),0)</f>
        <v>0</v>
      </c>
      <c r="D435" s="1">
        <v>0</v>
      </c>
      <c r="E435" s="1">
        <f>IFERROR(VLOOKUP(B435,'1130 - CONTROLLER'!C$9:I$582,7,FALSE),0)</f>
        <v>24.023952948366713</v>
      </c>
      <c r="F435" s="1">
        <f>IFERROR(VLOOKUP(B435,'1080 - TREASURER'!C$9:I$522,7,FALSE),0)</f>
        <v>2.225639038510177</v>
      </c>
      <c r="G435" s="1">
        <f>IFERROR(VLOOKUP(B435,'1340 - ADM BUDGET AND PLANNING '!C$9:I$592,7,FALSE),0)</f>
        <v>52.092098668126077</v>
      </c>
      <c r="H435" s="1">
        <f>IFERROR(VLOOKUP(B435,'1342 - ADM INTERNAL AUDIT'!C$9:I$585,7,FALSE),0)</f>
        <v>1.7922364981192327</v>
      </c>
      <c r="I435" s="1">
        <v>0</v>
      </c>
      <c r="J435" s="1">
        <f>IFERROR(VLOOKUP(B435,'LEGISLATIVE AUDITOR'!C$9:I$92,7,FALSE),0)</f>
        <v>0</v>
      </c>
      <c r="K435" s="1">
        <f>IFERROR(VLOOKUP(B435,'2892 - DCA ADMINISTRATION'!C$9:I$23,7,FALSE),0)</f>
        <v>0</v>
      </c>
      <c r="L435" s="1">
        <f>IFERROR(VLOOKUP(B435,'1052 - STATE ARCHIVES'!C$9:I$115,7,FALSE),0)</f>
        <v>0</v>
      </c>
      <c r="M435" s="1">
        <v>0</v>
      </c>
      <c r="N435" s="1">
        <f>IFERROR(VLOOKUP(B435,'2889 - LAW LIBRARY'!C$9:I$21,7,FALSE),0)</f>
        <v>0</v>
      </c>
      <c r="O435" s="1">
        <v>0</v>
      </c>
      <c r="P435" s="1">
        <f>IFERROR(VLOOKUP(B435,'3150 - DHHS ADMINISTRATION'!C$9:I$69,7,FALSE),0)</f>
        <v>0</v>
      </c>
      <c r="Q435" s="1">
        <f t="shared" si="6"/>
        <v>80.133927153122201</v>
      </c>
    </row>
    <row r="436" spans="1:17">
      <c r="A436" s="1">
        <v>441</v>
      </c>
      <c r="B436" s="1" t="s">
        <v>448</v>
      </c>
      <c r="C436" s="1">
        <f>IFERROR(VLOOKUP(B436,'BUILDING DEPRECIATION'!C$9:I$200,7,FALSE),0)</f>
        <v>0</v>
      </c>
      <c r="D436" s="1">
        <v>0</v>
      </c>
      <c r="E436" s="1">
        <f>IFERROR(VLOOKUP(B436,'1130 - CONTROLLER'!C$9:I$582,7,FALSE),0)</f>
        <v>230.45214323769036</v>
      </c>
      <c r="F436" s="1">
        <f>IFERROR(VLOOKUP(B436,'1080 - TREASURER'!C$9:I$522,7,FALSE),0)</f>
        <v>-0.93447752040251375</v>
      </c>
      <c r="G436" s="1">
        <f>IFERROR(VLOOKUP(B436,'1340 - ADM BUDGET AND PLANNING '!C$9:I$592,7,FALSE),0)</f>
        <v>856.12811124716393</v>
      </c>
      <c r="H436" s="1">
        <f>IFERROR(VLOOKUP(B436,'1342 - ADM INTERNAL AUDIT'!C$9:I$585,7,FALSE),0)</f>
        <v>17.006086852046884</v>
      </c>
      <c r="I436" s="1">
        <v>0</v>
      </c>
      <c r="J436" s="1">
        <f>IFERROR(VLOOKUP(B436,'LEGISLATIVE AUDITOR'!C$9:I$92,7,FALSE),0)</f>
        <v>0</v>
      </c>
      <c r="K436" s="1">
        <f>IFERROR(VLOOKUP(B436,'2892 - DCA ADMINISTRATION'!C$9:I$23,7,FALSE),0)</f>
        <v>0</v>
      </c>
      <c r="L436" s="1">
        <f>IFERROR(VLOOKUP(B436,'1052 - STATE ARCHIVES'!C$9:I$115,7,FALSE),0)</f>
        <v>0</v>
      </c>
      <c r="M436" s="1">
        <v>0</v>
      </c>
      <c r="N436" s="1">
        <f>IFERROR(VLOOKUP(B436,'2889 - LAW LIBRARY'!C$9:I$21,7,FALSE),0)</f>
        <v>0</v>
      </c>
      <c r="O436" s="1">
        <v>0</v>
      </c>
      <c r="P436" s="1">
        <f>IFERROR(VLOOKUP(B436,'3150 - DHHS ADMINISTRATION'!C$9:I$69,7,FALSE),0)</f>
        <v>0</v>
      </c>
      <c r="Q436" s="1">
        <f t="shared" si="6"/>
        <v>1102.6518638164985</v>
      </c>
    </row>
    <row r="437" spans="1:17">
      <c r="A437" s="1">
        <v>442</v>
      </c>
      <c r="B437" s="1" t="s">
        <v>449</v>
      </c>
      <c r="C437" s="1">
        <f>IFERROR(VLOOKUP(B437,'BUILDING DEPRECIATION'!C$9:I$200,7,FALSE),0)</f>
        <v>0</v>
      </c>
      <c r="D437" s="1">
        <v>0</v>
      </c>
      <c r="E437" s="1">
        <f>IFERROR(VLOOKUP(B437,'1130 - CONTROLLER'!C$9:I$582,7,FALSE),0)</f>
        <v>378.76673628702918</v>
      </c>
      <c r="F437" s="1">
        <f>IFERROR(VLOOKUP(B437,'1080 - TREASURER'!C$9:I$522,7,FALSE),0)</f>
        <v>40.199870744997121</v>
      </c>
      <c r="G437" s="1">
        <f>IFERROR(VLOOKUP(B437,'1340 - ADM BUDGET AND PLANNING '!C$9:I$592,7,FALSE),0)</f>
        <v>3394.4276062467188</v>
      </c>
      <c r="H437" s="1">
        <f>IFERROR(VLOOKUP(B437,'1342 - ADM INTERNAL AUDIT'!C$9:I$585,7,FALSE),0)</f>
        <v>29.138557110420741</v>
      </c>
      <c r="I437" s="1">
        <v>0</v>
      </c>
      <c r="J437" s="1">
        <f>IFERROR(VLOOKUP(B437,'LEGISLATIVE AUDITOR'!C$9:I$92,7,FALSE),0)</f>
        <v>0</v>
      </c>
      <c r="K437" s="1">
        <f>IFERROR(VLOOKUP(B437,'2892 - DCA ADMINISTRATION'!C$9:I$23,7,FALSE),0)</f>
        <v>0</v>
      </c>
      <c r="L437" s="1">
        <f>IFERROR(VLOOKUP(B437,'1052 - STATE ARCHIVES'!C$9:I$115,7,FALSE),0)</f>
        <v>0</v>
      </c>
      <c r="M437" s="1">
        <v>0</v>
      </c>
      <c r="N437" s="1">
        <f>IFERROR(VLOOKUP(B437,'2889 - LAW LIBRARY'!C$9:I$21,7,FALSE),0)</f>
        <v>0</v>
      </c>
      <c r="O437" s="1">
        <v>0</v>
      </c>
      <c r="P437" s="1">
        <f>IFERROR(VLOOKUP(B437,'3150 - DHHS ADMINISTRATION'!C$9:I$69,7,FALSE),0)</f>
        <v>0</v>
      </c>
      <c r="Q437" s="1">
        <f t="shared" si="6"/>
        <v>3842.5327703891658</v>
      </c>
    </row>
    <row r="438" spans="1:17">
      <c r="A438" s="1">
        <v>443</v>
      </c>
      <c r="B438" s="1" t="s">
        <v>450</v>
      </c>
      <c r="C438" s="1">
        <f>IFERROR(VLOOKUP(B438,'BUILDING DEPRECIATION'!C$9:I$200,7,FALSE),0)</f>
        <v>0</v>
      </c>
      <c r="D438" s="1">
        <v>0</v>
      </c>
      <c r="E438" s="1">
        <f>IFERROR(VLOOKUP(B438,'1130 - CONTROLLER'!C$9:I$582,7,FALSE),0)</f>
        <v>810.55808720576022</v>
      </c>
      <c r="F438" s="1">
        <f>IFERROR(VLOOKUP(B438,'1080 - TREASURER'!C$9:I$522,7,FALSE),0)</f>
        <v>16.402697632702385</v>
      </c>
      <c r="G438" s="1">
        <f>IFERROR(VLOOKUP(B438,'1340 - ADM BUDGET AND PLANNING '!C$9:I$592,7,FALSE),0)</f>
        <v>888.92472949130092</v>
      </c>
      <c r="H438" s="1">
        <f>IFERROR(VLOOKUP(B438,'1342 - ADM INTERNAL AUDIT'!C$9:I$585,7,FALSE),0)</f>
        <v>58.867464031566229</v>
      </c>
      <c r="I438" s="1">
        <v>0</v>
      </c>
      <c r="J438" s="1">
        <f>IFERROR(VLOOKUP(B438,'LEGISLATIVE AUDITOR'!C$9:I$92,7,FALSE),0)</f>
        <v>0</v>
      </c>
      <c r="K438" s="1">
        <f>IFERROR(VLOOKUP(B438,'2892 - DCA ADMINISTRATION'!C$9:I$23,7,FALSE),0)</f>
        <v>0</v>
      </c>
      <c r="L438" s="1">
        <f>IFERROR(VLOOKUP(B438,'1052 - STATE ARCHIVES'!C$9:I$115,7,FALSE),0)</f>
        <v>0</v>
      </c>
      <c r="M438" s="1">
        <v>0</v>
      </c>
      <c r="N438" s="1">
        <f>IFERROR(VLOOKUP(B438,'2889 - LAW LIBRARY'!C$9:I$21,7,FALSE),0)</f>
        <v>0</v>
      </c>
      <c r="O438" s="1">
        <v>0</v>
      </c>
      <c r="P438" s="1">
        <f>IFERROR(VLOOKUP(B438,'3150 - DHHS ADMINISTRATION'!C$9:I$69,7,FALSE),0)</f>
        <v>0</v>
      </c>
      <c r="Q438" s="1">
        <f t="shared" si="6"/>
        <v>1774.7529783613297</v>
      </c>
    </row>
    <row r="439" spans="1:17">
      <c r="A439" s="1">
        <v>444</v>
      </c>
      <c r="B439" s="1" t="s">
        <v>451</v>
      </c>
      <c r="C439" s="1">
        <f>IFERROR(VLOOKUP(B439,'BUILDING DEPRECIATION'!C$9:I$200,7,FALSE),0)</f>
        <v>0</v>
      </c>
      <c r="D439" s="1">
        <v>0</v>
      </c>
      <c r="E439" s="1">
        <f>IFERROR(VLOOKUP(B439,'1130 - CONTROLLER'!C$9:I$582,7,FALSE),0)</f>
        <v>2195.6461900237468</v>
      </c>
      <c r="F439" s="1">
        <f>IFERROR(VLOOKUP(B439,'1080 - TREASURER'!C$9:I$522,7,FALSE),0)</f>
        <v>210.23008219263838</v>
      </c>
      <c r="G439" s="1">
        <f>IFERROR(VLOOKUP(B439,'1340 - ADM BUDGET AND PLANNING '!C$9:I$592,7,FALSE),0)</f>
        <v>1188.4266365074043</v>
      </c>
      <c r="H439" s="1">
        <f>IFERROR(VLOOKUP(B439,'1342 - ADM INTERNAL AUDIT'!C$9:I$585,7,FALSE),0)</f>
        <v>164.0003514373991</v>
      </c>
      <c r="I439" s="1">
        <v>0</v>
      </c>
      <c r="J439" s="1">
        <f>IFERROR(VLOOKUP(B439,'LEGISLATIVE AUDITOR'!C$9:I$92,7,FALSE),0)</f>
        <v>0</v>
      </c>
      <c r="K439" s="1">
        <f>IFERROR(VLOOKUP(B439,'2892 - DCA ADMINISTRATION'!C$9:I$23,7,FALSE),0)</f>
        <v>0</v>
      </c>
      <c r="L439" s="1">
        <f>IFERROR(VLOOKUP(B439,'1052 - STATE ARCHIVES'!C$9:I$115,7,FALSE),0)</f>
        <v>0</v>
      </c>
      <c r="M439" s="1">
        <v>0</v>
      </c>
      <c r="N439" s="1">
        <f>IFERROR(VLOOKUP(B439,'2889 - LAW LIBRARY'!C$9:I$21,7,FALSE),0)</f>
        <v>0</v>
      </c>
      <c r="O439" s="1">
        <v>0</v>
      </c>
      <c r="P439" s="1">
        <f>IFERROR(VLOOKUP(B439,'3150 - DHHS ADMINISTRATION'!C$9:I$69,7,FALSE),0)</f>
        <v>0</v>
      </c>
      <c r="Q439" s="1">
        <f t="shared" si="6"/>
        <v>3758.3032601611885</v>
      </c>
    </row>
    <row r="440" spans="1:17">
      <c r="A440" s="1">
        <v>445</v>
      </c>
      <c r="B440" s="1" t="s">
        <v>452</v>
      </c>
      <c r="C440" s="1">
        <f>IFERROR(VLOOKUP(B440,'BUILDING DEPRECIATION'!C$9:I$200,7,FALSE),0)</f>
        <v>0</v>
      </c>
      <c r="D440" s="1">
        <v>0</v>
      </c>
      <c r="E440" s="1">
        <f>IFERROR(VLOOKUP(B440,'1130 - CONTROLLER'!C$9:I$582,7,FALSE),0)</f>
        <v>8319.6051704166912</v>
      </c>
      <c r="F440" s="1">
        <f>IFERROR(VLOOKUP(B440,'1080 - TREASURER'!C$9:I$522,7,FALSE),0)</f>
        <v>1003.4301562056137</v>
      </c>
      <c r="G440" s="1">
        <f>IFERROR(VLOOKUP(B440,'1340 - ADM BUDGET AND PLANNING '!C$9:I$592,7,FALSE),0)</f>
        <v>8317.0790498981296</v>
      </c>
      <c r="H440" s="1">
        <f>IFERROR(VLOOKUP(B440,'1342 - ADM INTERNAL AUDIT'!C$9:I$585,7,FALSE),0)</f>
        <v>2610.5114202010309</v>
      </c>
      <c r="I440" s="1">
        <v>0</v>
      </c>
      <c r="J440" s="1">
        <f>IFERROR(VLOOKUP(B440,'LEGISLATIVE AUDITOR'!C$9:I$92,7,FALSE),0)</f>
        <v>0</v>
      </c>
      <c r="K440" s="1">
        <f>IFERROR(VLOOKUP(B440,'2892 - DCA ADMINISTRATION'!C$9:I$23,7,FALSE),0)</f>
        <v>0</v>
      </c>
      <c r="L440" s="1">
        <f>IFERROR(VLOOKUP(B440,'1052 - STATE ARCHIVES'!C$9:I$115,7,FALSE),0)</f>
        <v>0</v>
      </c>
      <c r="M440" s="1">
        <v>0</v>
      </c>
      <c r="N440" s="1">
        <f>IFERROR(VLOOKUP(B440,'2889 - LAW LIBRARY'!C$9:I$21,7,FALSE),0)</f>
        <v>0</v>
      </c>
      <c r="O440" s="1">
        <v>2026.5326688202699</v>
      </c>
      <c r="P440" s="1">
        <f>IFERROR(VLOOKUP(B440,'3150 - DHHS ADMINISTRATION'!C$9:I$69,7,FALSE),0)</f>
        <v>0</v>
      </c>
      <c r="Q440" s="1">
        <f t="shared" si="6"/>
        <v>22277.158465541732</v>
      </c>
    </row>
    <row r="441" spans="1:17">
      <c r="A441" s="1">
        <v>446</v>
      </c>
      <c r="B441" s="1" t="s">
        <v>453</v>
      </c>
      <c r="C441" s="1">
        <f>IFERROR(VLOOKUP(B441,'BUILDING DEPRECIATION'!C$9:I$200,7,FALSE),0)</f>
        <v>0</v>
      </c>
      <c r="D441" s="1">
        <v>0</v>
      </c>
      <c r="E441" s="1">
        <f>IFERROR(VLOOKUP(B441,'1130 - CONTROLLER'!C$9:I$582,7,FALSE),0)</f>
        <v>5499.025776379146</v>
      </c>
      <c r="F441" s="1">
        <f>IFERROR(VLOOKUP(B441,'1080 - TREASURER'!C$9:I$522,7,FALSE),0)</f>
        <v>683.10570187626752</v>
      </c>
      <c r="G441" s="1">
        <f>IFERROR(VLOOKUP(B441,'1340 - ADM BUDGET AND PLANNING '!C$9:I$592,7,FALSE),0)</f>
        <v>1376.8937196567699</v>
      </c>
      <c r="H441" s="1">
        <f>IFERROR(VLOOKUP(B441,'1342 - ADM INTERNAL AUDIT'!C$9:I$585,7,FALSE),0)</f>
        <v>403.21192667299567</v>
      </c>
      <c r="I441" s="1">
        <v>0</v>
      </c>
      <c r="J441" s="1">
        <f>IFERROR(VLOOKUP(B441,'LEGISLATIVE AUDITOR'!C$9:I$92,7,FALSE),0)</f>
        <v>0</v>
      </c>
      <c r="K441" s="1">
        <f>IFERROR(VLOOKUP(B441,'2892 - DCA ADMINISTRATION'!C$9:I$23,7,FALSE),0)</f>
        <v>0</v>
      </c>
      <c r="L441" s="1">
        <f>IFERROR(VLOOKUP(B441,'1052 - STATE ARCHIVES'!C$9:I$115,7,FALSE),0)</f>
        <v>0</v>
      </c>
      <c r="M441" s="1">
        <v>0</v>
      </c>
      <c r="N441" s="1">
        <f>IFERROR(VLOOKUP(B441,'2889 - LAW LIBRARY'!C$9:I$21,7,FALSE),0)</f>
        <v>0</v>
      </c>
      <c r="O441" s="1">
        <v>0</v>
      </c>
      <c r="P441" s="1">
        <f>IFERROR(VLOOKUP(B441,'3150 - DHHS ADMINISTRATION'!C$9:I$69,7,FALSE),0)</f>
        <v>0</v>
      </c>
      <c r="Q441" s="1">
        <f t="shared" si="6"/>
        <v>7962.23712458518</v>
      </c>
    </row>
    <row r="442" spans="1:17">
      <c r="A442" s="1">
        <v>447</v>
      </c>
      <c r="B442" s="1" t="s">
        <v>454</v>
      </c>
      <c r="C442" s="1">
        <f>IFERROR(VLOOKUP(B442,'BUILDING DEPRECIATION'!C$9:I$200,7,FALSE),0)</f>
        <v>0</v>
      </c>
      <c r="D442" s="1">
        <v>0</v>
      </c>
      <c r="E442" s="1">
        <f>IFERROR(VLOOKUP(B442,'1130 - CONTROLLER'!C$9:I$582,7,FALSE),0)</f>
        <v>-5250.9497732314949</v>
      </c>
      <c r="F442" s="1">
        <f>IFERROR(VLOOKUP(B442,'1080 - TREASURER'!C$9:I$522,7,FALSE),0)</f>
        <v>-394.98354794190243</v>
      </c>
      <c r="G442" s="1">
        <f>IFERROR(VLOOKUP(B442,'1340 - ADM BUDGET AND PLANNING '!C$9:I$592,7,FALSE),0)</f>
        <v>-6887.1926118402052</v>
      </c>
      <c r="H442" s="1">
        <f>IFERROR(VLOOKUP(B442,'1342 - ADM INTERNAL AUDIT'!C$9:I$585,7,FALSE),0)</f>
        <v>-1007.5574369919958</v>
      </c>
      <c r="I442" s="1">
        <v>0</v>
      </c>
      <c r="J442" s="1">
        <f>IFERROR(VLOOKUP(B442,'LEGISLATIVE AUDITOR'!C$9:I$92,7,FALSE),0)</f>
        <v>0</v>
      </c>
      <c r="K442" s="1">
        <f>IFERROR(VLOOKUP(B442,'2892 - DCA ADMINISTRATION'!C$9:I$23,7,FALSE),0)</f>
        <v>0</v>
      </c>
      <c r="L442" s="1">
        <f>IFERROR(VLOOKUP(B442,'1052 - STATE ARCHIVES'!C$9:I$115,7,FALSE),0)</f>
        <v>-8551.901853553567</v>
      </c>
      <c r="M442" s="1">
        <v>0</v>
      </c>
      <c r="N442" s="1">
        <f>IFERROR(VLOOKUP(B442,'2889 - LAW LIBRARY'!C$9:I$21,7,FALSE),0)</f>
        <v>0</v>
      </c>
      <c r="O442" s="1">
        <v>329023.36187522701</v>
      </c>
      <c r="P442" s="1">
        <f>IFERROR(VLOOKUP(B442,'3150 - DHHS ADMINISTRATION'!C$9:I$69,7,FALSE),0)</f>
        <v>0</v>
      </c>
      <c r="Q442" s="1">
        <f t="shared" si="6"/>
        <v>306930.77665166784</v>
      </c>
    </row>
    <row r="443" spans="1:17">
      <c r="A443" s="1">
        <v>448</v>
      </c>
      <c r="B443" s="1" t="s">
        <v>455</v>
      </c>
      <c r="C443" s="1">
        <f>IFERROR(VLOOKUP(B443,'BUILDING DEPRECIATION'!C$9:I$200,7,FALSE),0)</f>
        <v>0</v>
      </c>
      <c r="D443" s="1">
        <v>0</v>
      </c>
      <c r="E443" s="1">
        <f>IFERROR(VLOOKUP(B443,'1130 - CONTROLLER'!C$9:I$582,7,FALSE),0)</f>
        <v>39.908715142749344</v>
      </c>
      <c r="F443" s="1">
        <f>IFERROR(VLOOKUP(B443,'1080 - TREASURER'!C$9:I$522,7,FALSE),0)</f>
        <v>2.7613634298431537</v>
      </c>
      <c r="G443" s="1">
        <f>IFERROR(VLOOKUP(B443,'1340 - ADM BUDGET AND PLANNING '!C$9:I$592,7,FALSE),0)</f>
        <v>904.73772122087166</v>
      </c>
      <c r="H443" s="1">
        <f>IFERROR(VLOOKUP(B443,'1342 - ADM INTERNAL AUDIT'!C$9:I$585,7,FALSE),0)</f>
        <v>2.8880270185983434</v>
      </c>
      <c r="I443" s="1">
        <v>0</v>
      </c>
      <c r="J443" s="1">
        <f>IFERROR(VLOOKUP(B443,'LEGISLATIVE AUDITOR'!C$9:I$92,7,FALSE),0)</f>
        <v>0</v>
      </c>
      <c r="K443" s="1">
        <f>IFERROR(VLOOKUP(B443,'2892 - DCA ADMINISTRATION'!C$9:I$23,7,FALSE),0)</f>
        <v>0</v>
      </c>
      <c r="L443" s="1">
        <f>IFERROR(VLOOKUP(B443,'1052 - STATE ARCHIVES'!C$9:I$115,7,FALSE),0)</f>
        <v>0</v>
      </c>
      <c r="M443" s="1">
        <v>0</v>
      </c>
      <c r="N443" s="1">
        <f>IFERROR(VLOOKUP(B443,'2889 - LAW LIBRARY'!C$9:I$21,7,FALSE),0)</f>
        <v>0</v>
      </c>
      <c r="O443" s="1">
        <v>0</v>
      </c>
      <c r="P443" s="1">
        <f>IFERROR(VLOOKUP(B443,'3150 - DHHS ADMINISTRATION'!C$9:I$69,7,FALSE),0)</f>
        <v>0</v>
      </c>
      <c r="Q443" s="1">
        <f t="shared" si="6"/>
        <v>950.2958268120625</v>
      </c>
    </row>
    <row r="444" spans="1:17">
      <c r="A444" s="1">
        <v>449</v>
      </c>
      <c r="B444" s="1" t="s">
        <v>456</v>
      </c>
      <c r="C444" s="1">
        <f>IFERROR(VLOOKUP(B444,'BUILDING DEPRECIATION'!C$9:I$200,7,FALSE),0)</f>
        <v>0</v>
      </c>
      <c r="D444" s="1">
        <v>0</v>
      </c>
      <c r="E444" s="1">
        <f>IFERROR(VLOOKUP(B444,'1130 - CONTROLLER'!C$9:I$582,7,FALSE),0)</f>
        <v>170.86990924000455</v>
      </c>
      <c r="F444" s="1">
        <f>IFERROR(VLOOKUP(B444,'1080 - TREASURER'!C$9:I$522,7,FALSE),0)</f>
        <v>33.550068524009184</v>
      </c>
      <c r="G444" s="1">
        <f>IFERROR(VLOOKUP(B444,'1340 - ADM BUDGET AND PLANNING '!C$9:I$592,7,FALSE),0)</f>
        <v>1685.6841929580592</v>
      </c>
      <c r="H444" s="1">
        <f>IFERROR(VLOOKUP(B444,'1342 - ADM INTERNAL AUDIT'!C$9:I$585,7,FALSE),0)</f>
        <v>8.114107789559668</v>
      </c>
      <c r="I444" s="1">
        <v>0</v>
      </c>
      <c r="J444" s="1">
        <f>IFERROR(VLOOKUP(B444,'LEGISLATIVE AUDITOR'!C$9:I$92,7,FALSE),0)</f>
        <v>0</v>
      </c>
      <c r="K444" s="1">
        <f>IFERROR(VLOOKUP(B444,'2892 - DCA ADMINISTRATION'!C$9:I$23,7,FALSE),0)</f>
        <v>0</v>
      </c>
      <c r="L444" s="1">
        <f>IFERROR(VLOOKUP(B444,'1052 - STATE ARCHIVES'!C$9:I$115,7,FALSE),0)</f>
        <v>0</v>
      </c>
      <c r="M444" s="1">
        <v>0</v>
      </c>
      <c r="N444" s="1">
        <f>IFERROR(VLOOKUP(B444,'2889 - LAW LIBRARY'!C$9:I$21,7,FALSE),0)</f>
        <v>0</v>
      </c>
      <c r="O444" s="1">
        <v>0</v>
      </c>
      <c r="P444" s="1">
        <f>IFERROR(VLOOKUP(B444,'3150 - DHHS ADMINISTRATION'!C$9:I$69,7,FALSE),0)</f>
        <v>0</v>
      </c>
      <c r="Q444" s="1">
        <f t="shared" si="6"/>
        <v>1898.2182785116327</v>
      </c>
    </row>
    <row r="445" spans="1:17">
      <c r="A445" s="1">
        <v>450</v>
      </c>
      <c r="B445" s="1" t="s">
        <v>457</v>
      </c>
      <c r="C445" s="1">
        <f>IFERROR(VLOOKUP(B445,'BUILDING DEPRECIATION'!C$9:I$200,7,FALSE),0)</f>
        <v>0</v>
      </c>
      <c r="D445" s="1">
        <v>0</v>
      </c>
      <c r="E445" s="1">
        <f>IFERROR(VLOOKUP(B445,'1130 - CONTROLLER'!C$9:I$582,7,FALSE),0)</f>
        <v>151.99107583657812</v>
      </c>
      <c r="F445" s="1">
        <f>IFERROR(VLOOKUP(B445,'1080 - TREASURER'!C$9:I$522,7,FALSE),0)</f>
        <v>-0.63202331178253812</v>
      </c>
      <c r="G445" s="1">
        <f>IFERROR(VLOOKUP(B445,'1340 - ADM BUDGET AND PLANNING '!C$9:I$592,7,FALSE),0)</f>
        <v>852.12489802337893</v>
      </c>
      <c r="H445" s="1">
        <f>IFERROR(VLOOKUP(B445,'1342 - ADM INTERNAL AUDIT'!C$9:I$585,7,FALSE),0)</f>
        <v>11.55547831144086</v>
      </c>
      <c r="I445" s="1">
        <v>0</v>
      </c>
      <c r="J445" s="1">
        <f>IFERROR(VLOOKUP(B445,'LEGISLATIVE AUDITOR'!C$9:I$92,7,FALSE),0)</f>
        <v>0</v>
      </c>
      <c r="K445" s="1">
        <f>IFERROR(VLOOKUP(B445,'2892 - DCA ADMINISTRATION'!C$9:I$23,7,FALSE),0)</f>
        <v>0</v>
      </c>
      <c r="L445" s="1">
        <f>IFERROR(VLOOKUP(B445,'1052 - STATE ARCHIVES'!C$9:I$115,7,FALSE),0)</f>
        <v>0</v>
      </c>
      <c r="M445" s="1">
        <v>0</v>
      </c>
      <c r="N445" s="1">
        <f>IFERROR(VLOOKUP(B445,'2889 - LAW LIBRARY'!C$9:I$21,7,FALSE),0)</f>
        <v>0</v>
      </c>
      <c r="O445" s="1">
        <v>0</v>
      </c>
      <c r="P445" s="1">
        <f>IFERROR(VLOOKUP(B445,'3150 - DHHS ADMINISTRATION'!C$9:I$69,7,FALSE),0)</f>
        <v>0</v>
      </c>
      <c r="Q445" s="1">
        <f t="shared" si="6"/>
        <v>1015.0394288596154</v>
      </c>
    </row>
    <row r="446" spans="1:17">
      <c r="A446" s="1">
        <v>451</v>
      </c>
      <c r="B446" s="1" t="s">
        <v>458</v>
      </c>
      <c r="C446" s="1">
        <f>IFERROR(VLOOKUP(B446,'BUILDING DEPRECIATION'!C$9:I$200,7,FALSE),0)</f>
        <v>0</v>
      </c>
      <c r="D446" s="1">
        <v>0</v>
      </c>
      <c r="E446" s="1">
        <f>IFERROR(VLOOKUP(B446,'1130 - CONTROLLER'!C$9:I$582,7,FALSE),0)</f>
        <v>5.1927962095931219</v>
      </c>
      <c r="F446" s="1">
        <f>IFERROR(VLOOKUP(B446,'1080 - TREASURER'!C$9:I$522,7,FALSE),0)</f>
        <v>0</v>
      </c>
      <c r="G446" s="1">
        <f>IFERROR(VLOOKUP(B446,'1340 - ADM BUDGET AND PLANNING '!C$9:I$592,7,FALSE),0)</f>
        <v>421.47144029505506</v>
      </c>
      <c r="H446" s="1">
        <f>IFERROR(VLOOKUP(B446,'1342 - ADM INTERNAL AUDIT'!C$9:I$585,7,FALSE),0)</f>
        <v>0.38129106090784221</v>
      </c>
      <c r="I446" s="1">
        <v>0</v>
      </c>
      <c r="J446" s="1">
        <f>IFERROR(VLOOKUP(B446,'LEGISLATIVE AUDITOR'!C$9:I$92,7,FALSE),0)</f>
        <v>0</v>
      </c>
      <c r="K446" s="1">
        <f>IFERROR(VLOOKUP(B446,'2892 - DCA ADMINISTRATION'!C$9:I$23,7,FALSE),0)</f>
        <v>0</v>
      </c>
      <c r="L446" s="1">
        <f>IFERROR(VLOOKUP(B446,'1052 - STATE ARCHIVES'!C$9:I$115,7,FALSE),0)</f>
        <v>0</v>
      </c>
      <c r="M446" s="1">
        <v>0</v>
      </c>
      <c r="N446" s="1">
        <f>IFERROR(VLOOKUP(B446,'2889 - LAW LIBRARY'!C$9:I$21,7,FALSE),0)</f>
        <v>0</v>
      </c>
      <c r="O446" s="1">
        <v>0</v>
      </c>
      <c r="P446" s="1">
        <f>IFERROR(VLOOKUP(B446,'3150 - DHHS ADMINISTRATION'!C$9:I$69,7,FALSE),0)</f>
        <v>0</v>
      </c>
      <c r="Q446" s="1">
        <f t="shared" si="6"/>
        <v>427.04552756555603</v>
      </c>
    </row>
    <row r="447" spans="1:17">
      <c r="A447" s="1">
        <v>452</v>
      </c>
      <c r="B447" s="1" t="s">
        <v>459</v>
      </c>
      <c r="C447" s="1">
        <f>IFERROR(VLOOKUP(B447,'BUILDING DEPRECIATION'!C$9:I$200,7,FALSE),0)</f>
        <v>0</v>
      </c>
      <c r="D447" s="1">
        <v>0</v>
      </c>
      <c r="E447" s="1">
        <f>IFERROR(VLOOKUP(B447,'1130 - CONTROLLER'!C$9:I$582,7,FALSE),0)</f>
        <v>7.9203315310259574</v>
      </c>
      <c r="F447" s="1">
        <f>IFERROR(VLOOKUP(B447,'1080 - TREASURER'!C$9:I$522,7,FALSE),0)</f>
        <v>0</v>
      </c>
      <c r="G447" s="1">
        <f>IFERROR(VLOOKUP(B447,'1340 - ADM BUDGET AND PLANNING '!C$9:I$592,7,FALSE),0)</f>
        <v>421.7364737379782</v>
      </c>
      <c r="H447" s="1">
        <f>IFERROR(VLOOKUP(B447,'1342 - ADM INTERNAL AUDIT'!C$9:I$585,7,FALSE),0)</f>
        <v>0.63331374535240703</v>
      </c>
      <c r="I447" s="1">
        <v>0</v>
      </c>
      <c r="J447" s="1">
        <f>IFERROR(VLOOKUP(B447,'LEGISLATIVE AUDITOR'!C$9:I$92,7,FALSE),0)</f>
        <v>0</v>
      </c>
      <c r="K447" s="1">
        <f>IFERROR(VLOOKUP(B447,'2892 - DCA ADMINISTRATION'!C$9:I$23,7,FALSE),0)</f>
        <v>0</v>
      </c>
      <c r="L447" s="1">
        <f>IFERROR(VLOOKUP(B447,'1052 - STATE ARCHIVES'!C$9:I$115,7,FALSE),0)</f>
        <v>0</v>
      </c>
      <c r="M447" s="1">
        <v>0</v>
      </c>
      <c r="N447" s="1">
        <f>IFERROR(VLOOKUP(B447,'2889 - LAW LIBRARY'!C$9:I$21,7,FALSE),0)</f>
        <v>0</v>
      </c>
      <c r="O447" s="1">
        <v>0</v>
      </c>
      <c r="P447" s="1">
        <f>IFERROR(VLOOKUP(B447,'3150 - DHHS ADMINISTRATION'!C$9:I$69,7,FALSE),0)</f>
        <v>0</v>
      </c>
      <c r="Q447" s="1">
        <f t="shared" si="6"/>
        <v>430.29011901435655</v>
      </c>
    </row>
    <row r="448" spans="1:17">
      <c r="A448" s="1">
        <v>453</v>
      </c>
      <c r="B448" s="1" t="s">
        <v>460</v>
      </c>
      <c r="C448" s="1">
        <f>IFERROR(VLOOKUP(B448,'BUILDING DEPRECIATION'!C$9:I$200,7,FALSE),0)</f>
        <v>0</v>
      </c>
      <c r="D448" s="1">
        <v>0</v>
      </c>
      <c r="E448" s="1">
        <f>IFERROR(VLOOKUP(B448,'1130 - CONTROLLER'!C$9:I$582,7,FALSE),0)</f>
        <v>23.265796237189768</v>
      </c>
      <c r="F448" s="1">
        <f>IFERROR(VLOOKUP(B448,'1080 - TREASURER'!C$9:I$522,7,FALSE),0)</f>
        <v>0.68254037114483157</v>
      </c>
      <c r="G448" s="1">
        <f>IFERROR(VLOOKUP(B448,'1340 - ADM BUDGET AND PLANNING '!C$9:I$592,7,FALSE),0)</f>
        <v>-13016.167470229371</v>
      </c>
      <c r="H448" s="1">
        <f>IFERROR(VLOOKUP(B448,'1342 - ADM INTERNAL AUDIT'!C$9:I$585,7,FALSE),0)</f>
        <v>1.3130949941988153</v>
      </c>
      <c r="I448" s="1">
        <v>0</v>
      </c>
      <c r="J448" s="1">
        <f>IFERROR(VLOOKUP(B448,'LEGISLATIVE AUDITOR'!C$9:I$92,7,FALSE),0)</f>
        <v>0</v>
      </c>
      <c r="K448" s="1">
        <f>IFERROR(VLOOKUP(B448,'2892 - DCA ADMINISTRATION'!C$9:I$23,7,FALSE),0)</f>
        <v>0</v>
      </c>
      <c r="L448" s="1">
        <f>IFERROR(VLOOKUP(B448,'1052 - STATE ARCHIVES'!C$9:I$115,7,FALSE),0)</f>
        <v>0</v>
      </c>
      <c r="M448" s="1">
        <v>0</v>
      </c>
      <c r="N448" s="1">
        <f>IFERROR(VLOOKUP(B448,'2889 - LAW LIBRARY'!C$9:I$21,7,FALSE),0)</f>
        <v>0</v>
      </c>
      <c r="O448" s="1">
        <v>0</v>
      </c>
      <c r="P448" s="1">
        <f>IFERROR(VLOOKUP(B448,'3150 - DHHS ADMINISTRATION'!C$9:I$69,7,FALSE),0)</f>
        <v>0</v>
      </c>
      <c r="Q448" s="1">
        <f t="shared" si="6"/>
        <v>-12990.906038626837</v>
      </c>
    </row>
    <row r="449" spans="1:17">
      <c r="A449" s="1">
        <v>454</v>
      </c>
      <c r="B449" s="1" t="s">
        <v>461</v>
      </c>
      <c r="C449" s="1">
        <f>IFERROR(VLOOKUP(B449,'BUILDING DEPRECIATION'!C$9:I$200,7,FALSE),0)</f>
        <v>0</v>
      </c>
      <c r="D449" s="1">
        <v>0</v>
      </c>
      <c r="E449" s="1">
        <f>IFERROR(VLOOKUP(B449,'1130 - CONTROLLER'!C$9:I$582,7,FALSE),0)</f>
        <v>2966.7298963357225</v>
      </c>
      <c r="F449" s="1">
        <f>IFERROR(VLOOKUP(B449,'1080 - TREASURER'!C$9:I$522,7,FALSE),0)</f>
        <v>176.77795612651138</v>
      </c>
      <c r="G449" s="1">
        <f>IFERROR(VLOOKUP(B449,'1340 - ADM BUDGET AND PLANNING '!C$9:I$592,7,FALSE),0)</f>
        <v>1651.745516545745</v>
      </c>
      <c r="H449" s="1">
        <f>IFERROR(VLOOKUP(B449,'1342 - ADM INTERNAL AUDIT'!C$9:I$585,7,FALSE),0)</f>
        <v>237.22123433057303</v>
      </c>
      <c r="I449" s="1">
        <v>0</v>
      </c>
      <c r="J449" s="1">
        <f>IFERROR(VLOOKUP(B449,'LEGISLATIVE AUDITOR'!C$9:I$92,7,FALSE),0)</f>
        <v>0</v>
      </c>
      <c r="K449" s="1">
        <f>IFERROR(VLOOKUP(B449,'2892 - DCA ADMINISTRATION'!C$9:I$23,7,FALSE),0)</f>
        <v>0</v>
      </c>
      <c r="L449" s="1">
        <f>IFERROR(VLOOKUP(B449,'1052 - STATE ARCHIVES'!C$9:I$115,7,FALSE),0)</f>
        <v>0</v>
      </c>
      <c r="M449" s="1">
        <v>0</v>
      </c>
      <c r="N449" s="1">
        <f>IFERROR(VLOOKUP(B449,'2889 - LAW LIBRARY'!C$9:I$21,7,FALSE),0)</f>
        <v>0</v>
      </c>
      <c r="O449" s="1">
        <v>0</v>
      </c>
      <c r="P449" s="1">
        <f>IFERROR(VLOOKUP(B449,'3150 - DHHS ADMINISTRATION'!C$9:I$69,7,FALSE),0)</f>
        <v>0</v>
      </c>
      <c r="Q449" s="1">
        <f t="shared" si="6"/>
        <v>5032.4746033385518</v>
      </c>
    </row>
    <row r="450" spans="1:17" s="17" customFormat="1">
      <c r="A450" s="17">
        <v>455</v>
      </c>
      <c r="B450" s="17" t="s">
        <v>462</v>
      </c>
      <c r="C450" s="17">
        <f>IFERROR(VLOOKUP(B450,'BUILDING DEPRECIATION'!C$9:I$200,7,FALSE),0)</f>
        <v>141624</v>
      </c>
      <c r="D450" s="17">
        <v>0</v>
      </c>
      <c r="E450" s="17">
        <f>IFERROR(VLOOKUP(B450,'1130 - CONTROLLER'!C$9:I$582,7,FALSE),0)</f>
        <v>39379.637648376724</v>
      </c>
      <c r="F450" s="17">
        <f>IFERROR(VLOOKUP(B450,'1080 - TREASURER'!C$9:I$522,7,FALSE),0)</f>
        <v>3921.9991600488647</v>
      </c>
      <c r="G450" s="17">
        <f>IFERROR(VLOOKUP(B450,'1340 - ADM BUDGET AND PLANNING '!C$9:I$592,7,FALSE),0)</f>
        <v>43776.643956403837</v>
      </c>
      <c r="H450" s="17">
        <f>IFERROR(VLOOKUP(B450,'1342 - ADM INTERNAL AUDIT'!C$9:I$585,7,FALSE),0)</f>
        <v>-3165.7005759839858</v>
      </c>
      <c r="I450" s="17">
        <v>204</v>
      </c>
      <c r="J450" s="17">
        <f>IFERROR(VLOOKUP(B450,'LEGISLATIVE AUDITOR'!C$9:I$92,7,FALSE),0)</f>
        <v>0</v>
      </c>
      <c r="K450" s="17">
        <f>IFERROR(VLOOKUP(B450,'2892 - DCA ADMINISTRATION'!C$9:I$23,7,FALSE),0)</f>
        <v>0</v>
      </c>
      <c r="L450" s="17">
        <f>IFERROR(VLOOKUP(B450,'1052 - STATE ARCHIVES'!C$9:I$115,7,FALSE),0)</f>
        <v>-378.40273688290114</v>
      </c>
      <c r="M450" s="17">
        <v>0</v>
      </c>
      <c r="N450" s="17">
        <f>IFERROR(VLOOKUP(B450,'2889 - LAW LIBRARY'!C$9:I$21,7,FALSE),0)</f>
        <v>0</v>
      </c>
      <c r="O450" s="17">
        <v>5430.0683049158397</v>
      </c>
      <c r="P450" s="17">
        <f>IFERROR(VLOOKUP(B450,'3150 - DHHS ADMINISTRATION'!C$9:I$69,7,FALSE),0)</f>
        <v>0</v>
      </c>
      <c r="Q450" s="17">
        <f t="shared" si="6"/>
        <v>230792.24575687834</v>
      </c>
    </row>
    <row r="451" spans="1:17">
      <c r="A451" s="1">
        <v>456</v>
      </c>
      <c r="B451" s="1" t="s">
        <v>463</v>
      </c>
      <c r="C451" s="1">
        <f>IFERROR(VLOOKUP(B451,'BUILDING DEPRECIATION'!C$9:I$200,7,FALSE),0)</f>
        <v>75710</v>
      </c>
      <c r="D451" s="1">
        <v>0</v>
      </c>
      <c r="E451" s="1">
        <f>IFERROR(VLOOKUP(B451,'1130 - CONTROLLER'!C$9:I$582,7,FALSE),0)</f>
        <v>28654.337796420754</v>
      </c>
      <c r="F451" s="1">
        <f>IFERROR(VLOOKUP(B451,'1080 - TREASURER'!C$9:I$522,7,FALSE),0)</f>
        <v>3058.1733909125483</v>
      </c>
      <c r="G451" s="1">
        <f>IFERROR(VLOOKUP(B451,'1340 - ADM BUDGET AND PLANNING '!C$9:I$592,7,FALSE),0)</f>
        <v>9919.350884315536</v>
      </c>
      <c r="H451" s="1">
        <f>IFERROR(VLOOKUP(B451,'1342 - ADM INTERNAL AUDIT'!C$9:I$585,7,FALSE),0)</f>
        <v>2113.4574793174875</v>
      </c>
      <c r="I451" s="1">
        <v>0</v>
      </c>
      <c r="J451" s="1">
        <f>IFERROR(VLOOKUP(B451,'LEGISLATIVE AUDITOR'!C$9:I$92,7,FALSE),0)</f>
        <v>0</v>
      </c>
      <c r="K451" s="1">
        <f>IFERROR(VLOOKUP(B451,'2892 - DCA ADMINISTRATION'!C$9:I$23,7,FALSE),0)</f>
        <v>0</v>
      </c>
      <c r="L451" s="1">
        <f>IFERROR(VLOOKUP(B451,'1052 - STATE ARCHIVES'!C$9:I$115,7,FALSE),0)</f>
        <v>0</v>
      </c>
      <c r="M451" s="1">
        <v>0</v>
      </c>
      <c r="N451" s="1">
        <f>IFERROR(VLOOKUP(B451,'2889 - LAW LIBRARY'!C$9:I$21,7,FALSE),0)</f>
        <v>0</v>
      </c>
      <c r="O451" s="1">
        <v>0</v>
      </c>
      <c r="P451" s="1">
        <f>IFERROR(VLOOKUP(B451,'3150 - DHHS ADMINISTRATION'!C$9:I$69,7,FALSE),0)</f>
        <v>0</v>
      </c>
      <c r="Q451" s="1">
        <f t="shared" si="6"/>
        <v>119455.31955096633</v>
      </c>
    </row>
    <row r="452" spans="1:17">
      <c r="A452" s="1">
        <v>457</v>
      </c>
      <c r="B452" s="1" t="s">
        <v>464</v>
      </c>
      <c r="C452" s="1">
        <f>IFERROR(VLOOKUP(B452,'BUILDING DEPRECIATION'!C$9:I$200,7,FALSE),0)</f>
        <v>0</v>
      </c>
      <c r="D452" s="1">
        <v>0</v>
      </c>
      <c r="E452" s="1">
        <f>IFERROR(VLOOKUP(B452,'1130 - CONTROLLER'!C$9:I$582,7,FALSE),0)</f>
        <v>54.276150467112672</v>
      </c>
      <c r="F452" s="1">
        <f>IFERROR(VLOOKUP(B452,'1080 - TREASURER'!C$9:I$522,7,FALSE),0)</f>
        <v>3.412701855724158</v>
      </c>
      <c r="G452" s="1">
        <f>IFERROR(VLOOKUP(B452,'1340 - ADM BUDGET AND PLANNING '!C$9:I$592,7,FALSE),0)</f>
        <v>424.98059472701851</v>
      </c>
      <c r="H452" s="1">
        <f>IFERROR(VLOOKUP(B452,'1342 - ADM INTERNAL AUDIT'!C$9:I$585,7,FALSE),0)</f>
        <v>4.2817615331404593</v>
      </c>
      <c r="I452" s="1">
        <v>0</v>
      </c>
      <c r="J452" s="1">
        <f>IFERROR(VLOOKUP(B452,'LEGISLATIVE AUDITOR'!C$9:I$92,7,FALSE),0)</f>
        <v>0</v>
      </c>
      <c r="K452" s="1">
        <f>IFERROR(VLOOKUP(B452,'2892 - DCA ADMINISTRATION'!C$9:I$23,7,FALSE),0)</f>
        <v>0</v>
      </c>
      <c r="L452" s="1">
        <f>IFERROR(VLOOKUP(B452,'1052 - STATE ARCHIVES'!C$9:I$115,7,FALSE),0)</f>
        <v>0</v>
      </c>
      <c r="M452" s="1">
        <v>0</v>
      </c>
      <c r="N452" s="1">
        <f>IFERROR(VLOOKUP(B452,'2889 - LAW LIBRARY'!C$9:I$21,7,FALSE),0)</f>
        <v>0</v>
      </c>
      <c r="O452" s="1">
        <v>0</v>
      </c>
      <c r="P452" s="1">
        <f>IFERROR(VLOOKUP(B452,'3150 - DHHS ADMINISTRATION'!C$9:I$69,7,FALSE),0)</f>
        <v>0</v>
      </c>
      <c r="Q452" s="1">
        <f t="shared" si="6"/>
        <v>486.95120858299583</v>
      </c>
    </row>
    <row r="453" spans="1:17">
      <c r="A453" s="1">
        <v>458</v>
      </c>
      <c r="B453" s="1" t="s">
        <v>465</v>
      </c>
      <c r="C453" s="1">
        <f>IFERROR(VLOOKUP(B453,'BUILDING DEPRECIATION'!C$9:I$200,7,FALSE),0)</f>
        <v>0</v>
      </c>
      <c r="D453" s="1">
        <v>0</v>
      </c>
      <c r="E453" s="1">
        <f>IFERROR(VLOOKUP(B453,'1130 - CONTROLLER'!C$9:I$582,7,FALSE),0)</f>
        <v>110.08416876224169</v>
      </c>
      <c r="F453" s="1">
        <f>IFERROR(VLOOKUP(B453,'1080 - TREASURER'!C$9:I$522,7,FALSE),0)</f>
        <v>0.68254037114483157</v>
      </c>
      <c r="G453" s="1">
        <f>IFERROR(VLOOKUP(B453,'1340 - ADM BUDGET AND PLANNING '!C$9:I$592,7,FALSE),0)</f>
        <v>1330.6294826196165</v>
      </c>
      <c r="H453" s="1">
        <f>IFERROR(VLOOKUP(B453,'1342 - ADM INTERNAL AUDIT'!C$9:I$585,7,FALSE),0)</f>
        <v>8.3231097550588391</v>
      </c>
      <c r="I453" s="1">
        <v>0</v>
      </c>
      <c r="J453" s="1">
        <f>IFERROR(VLOOKUP(B453,'LEGISLATIVE AUDITOR'!C$9:I$92,7,FALSE),0)</f>
        <v>0</v>
      </c>
      <c r="K453" s="1">
        <f>IFERROR(VLOOKUP(B453,'2892 - DCA ADMINISTRATION'!C$9:I$23,7,FALSE),0)</f>
        <v>0</v>
      </c>
      <c r="L453" s="1">
        <f>IFERROR(VLOOKUP(B453,'1052 - STATE ARCHIVES'!C$9:I$115,7,FALSE),0)</f>
        <v>0</v>
      </c>
      <c r="M453" s="1">
        <v>0</v>
      </c>
      <c r="N453" s="1">
        <f>IFERROR(VLOOKUP(B453,'2889 - LAW LIBRARY'!C$9:I$21,7,FALSE),0)</f>
        <v>0</v>
      </c>
      <c r="O453" s="1">
        <v>0</v>
      </c>
      <c r="P453" s="1">
        <f>IFERROR(VLOOKUP(B453,'3150 - DHHS ADMINISTRATION'!C$9:I$69,7,FALSE),0)</f>
        <v>0</v>
      </c>
      <c r="Q453" s="1">
        <f t="shared" si="6"/>
        <v>1449.7193015080618</v>
      </c>
    </row>
    <row r="454" spans="1:17">
      <c r="A454" s="1">
        <v>459</v>
      </c>
      <c r="B454" s="1" t="s">
        <v>466</v>
      </c>
      <c r="C454" s="1">
        <f>IFERROR(VLOOKUP(B454,'BUILDING DEPRECIATION'!C$9:I$200,7,FALSE),0)</f>
        <v>0</v>
      </c>
      <c r="D454" s="1">
        <v>0</v>
      </c>
      <c r="E454" s="1">
        <f>IFERROR(VLOOKUP(B454,'1130 - CONTROLLER'!C$9:I$582,7,FALSE),0)</f>
        <v>553.65805751554024</v>
      </c>
      <c r="F454" s="1">
        <f>IFERROR(VLOOKUP(B454,'1080 - TREASURER'!C$9:I$522,7,FALSE),0)</f>
        <v>4.863588653361183</v>
      </c>
      <c r="G454" s="1">
        <f>IFERROR(VLOOKUP(B454,'1340 - ADM BUDGET AND PLANNING '!C$9:I$592,7,FALSE),0)</f>
        <v>458.8721365789707</v>
      </c>
      <c r="H454" s="1">
        <f>IFERROR(VLOOKUP(B454,'1342 - ADM INTERNAL AUDIT'!C$9:I$585,7,FALSE),0)</f>
        <v>43.081317348844969</v>
      </c>
      <c r="I454" s="1">
        <v>0</v>
      </c>
      <c r="J454" s="1">
        <f>IFERROR(VLOOKUP(B454,'LEGISLATIVE AUDITOR'!C$9:I$92,7,FALSE),0)</f>
        <v>0</v>
      </c>
      <c r="K454" s="1">
        <f>IFERROR(VLOOKUP(B454,'2892 - DCA ADMINISTRATION'!C$9:I$23,7,FALSE),0)</f>
        <v>0</v>
      </c>
      <c r="L454" s="1">
        <f>IFERROR(VLOOKUP(B454,'1052 - STATE ARCHIVES'!C$9:I$115,7,FALSE),0)</f>
        <v>0</v>
      </c>
      <c r="M454" s="1">
        <v>0</v>
      </c>
      <c r="N454" s="1">
        <f>IFERROR(VLOOKUP(B454,'2889 - LAW LIBRARY'!C$9:I$21,7,FALSE),0)</f>
        <v>0</v>
      </c>
      <c r="O454" s="1">
        <v>0</v>
      </c>
      <c r="P454" s="1">
        <f>IFERROR(VLOOKUP(B454,'3150 - DHHS ADMINISTRATION'!C$9:I$69,7,FALSE),0)</f>
        <v>0</v>
      </c>
      <c r="Q454" s="1">
        <f t="shared" si="6"/>
        <v>1060.4751000967171</v>
      </c>
    </row>
    <row r="455" spans="1:17">
      <c r="A455" s="1">
        <v>460</v>
      </c>
      <c r="B455" s="1" t="s">
        <v>467</v>
      </c>
      <c r="C455" s="1">
        <f>IFERROR(VLOOKUP(B455,'BUILDING DEPRECIATION'!C$9:I$200,7,FALSE),0)</f>
        <v>0</v>
      </c>
      <c r="D455" s="1">
        <v>0</v>
      </c>
      <c r="E455" s="1">
        <f>IFERROR(VLOOKUP(B455,'1130 - CONTROLLER'!C$9:I$582,7,FALSE),0)</f>
        <v>382.85137934585106</v>
      </c>
      <c r="F455" s="1">
        <f>IFERROR(VLOOKUP(B455,'1080 - TREASURER'!C$9:I$522,7,FALSE),0)</f>
        <v>-0.52216694406168396</v>
      </c>
      <c r="G455" s="1">
        <f>IFERROR(VLOOKUP(B455,'1340 - ADM BUDGET AND PLANNING '!C$9:I$592,7,FALSE),0)</f>
        <v>445.44875132291139</v>
      </c>
      <c r="H455" s="1">
        <f>IFERROR(VLOOKUP(B455,'1342 - ADM INTERNAL AUDIT'!C$9:I$585,7,FALSE),0)</f>
        <v>28.916197281129804</v>
      </c>
      <c r="I455" s="1">
        <v>0</v>
      </c>
      <c r="J455" s="1">
        <f>IFERROR(VLOOKUP(B455,'LEGISLATIVE AUDITOR'!C$9:I$92,7,FALSE),0)</f>
        <v>0</v>
      </c>
      <c r="K455" s="1">
        <f>IFERROR(VLOOKUP(B455,'2892 - DCA ADMINISTRATION'!C$9:I$23,7,FALSE),0)</f>
        <v>0</v>
      </c>
      <c r="L455" s="1">
        <f>IFERROR(VLOOKUP(B455,'1052 - STATE ARCHIVES'!C$9:I$115,7,FALSE),0)</f>
        <v>0</v>
      </c>
      <c r="M455" s="1">
        <v>0</v>
      </c>
      <c r="N455" s="1">
        <f>IFERROR(VLOOKUP(B455,'2889 - LAW LIBRARY'!C$9:I$21,7,FALSE),0)</f>
        <v>0</v>
      </c>
      <c r="O455" s="1">
        <v>0</v>
      </c>
      <c r="P455" s="1">
        <f>IFERROR(VLOOKUP(B455,'3150 - DHHS ADMINISTRATION'!C$9:I$69,7,FALSE),0)</f>
        <v>0</v>
      </c>
      <c r="Q455" s="1">
        <f t="shared" si="6"/>
        <v>856.69416100583067</v>
      </c>
    </row>
    <row r="456" spans="1:17">
      <c r="A456" s="1">
        <v>461</v>
      </c>
      <c r="B456" s="1" t="s">
        <v>468</v>
      </c>
      <c r="C456" s="1">
        <f>IFERROR(VLOOKUP(B456,'BUILDING DEPRECIATION'!C$9:I$200,7,FALSE),0)</f>
        <v>0</v>
      </c>
      <c r="D456" s="1">
        <v>0</v>
      </c>
      <c r="E456" s="1">
        <f>IFERROR(VLOOKUP(B456,'1130 - CONTROLLER'!C$9:I$582,7,FALSE),0)</f>
        <v>421.15552187059882</v>
      </c>
      <c r="F456" s="1">
        <f>IFERROR(VLOOKUP(B456,'1080 - TREASURER'!C$9:I$522,7,FALSE),0)</f>
        <v>44.485665875660942</v>
      </c>
      <c r="G456" s="1">
        <f>IFERROR(VLOOKUP(B456,'1340 - ADM BUDGET AND PLANNING '!C$9:I$592,7,FALSE),0)</f>
        <v>868.93576582336391</v>
      </c>
      <c r="H456" s="1">
        <f>IFERROR(VLOOKUP(B456,'1342 - ADM INTERNAL AUDIT'!C$9:I$585,7,FALSE),0)</f>
        <v>31.756984196745602</v>
      </c>
      <c r="I456" s="1">
        <v>0</v>
      </c>
      <c r="J456" s="1">
        <f>IFERROR(VLOOKUP(B456,'LEGISLATIVE AUDITOR'!C$9:I$92,7,FALSE),0)</f>
        <v>0</v>
      </c>
      <c r="K456" s="1">
        <f>IFERROR(VLOOKUP(B456,'2892 - DCA ADMINISTRATION'!C$9:I$23,7,FALSE),0)</f>
        <v>0</v>
      </c>
      <c r="L456" s="1">
        <f>IFERROR(VLOOKUP(B456,'1052 - STATE ARCHIVES'!C$9:I$115,7,FALSE),0)</f>
        <v>0</v>
      </c>
      <c r="M456" s="1">
        <v>0</v>
      </c>
      <c r="N456" s="1">
        <f>IFERROR(VLOOKUP(B456,'2889 - LAW LIBRARY'!C$9:I$21,7,FALSE),0)</f>
        <v>0</v>
      </c>
      <c r="O456" s="1">
        <v>0</v>
      </c>
      <c r="P456" s="1">
        <f>IFERROR(VLOOKUP(B456,'3150 - DHHS ADMINISTRATION'!C$9:I$69,7,FALSE),0)</f>
        <v>0</v>
      </c>
      <c r="Q456" s="1">
        <f t="shared" si="6"/>
        <v>1366.3339377663692</v>
      </c>
    </row>
    <row r="457" spans="1:17">
      <c r="A457" s="1">
        <v>462</v>
      </c>
      <c r="B457" s="1" t="s">
        <v>469</v>
      </c>
      <c r="C457" s="1">
        <f>IFERROR(VLOOKUP(B457,'BUILDING DEPRECIATION'!C$9:I$200,7,FALSE),0)</f>
        <v>0</v>
      </c>
      <c r="D457" s="1">
        <v>0</v>
      </c>
      <c r="E457" s="1">
        <f>IFERROR(VLOOKUP(B457,'1130 - CONTROLLER'!C$9:I$582,7,FALSE),0)</f>
        <v>-3.383636731967588</v>
      </c>
      <c r="F457" s="1">
        <f>IFERROR(VLOOKUP(B457,'1080 - TREASURER'!C$9:I$522,7,FALSE),0)</f>
        <v>-2.9404038234709819</v>
      </c>
      <c r="G457" s="1">
        <f>IFERROR(VLOOKUP(B457,'1340 - ADM BUDGET AND PLANNING '!C$9:I$592,7,FALSE),0)</f>
        <v>1086.8988965390649</v>
      </c>
      <c r="H457" s="1">
        <f>IFERROR(VLOOKUP(B457,'1342 - ADM INTERNAL AUDIT'!C$9:I$585,7,FALSE),0)</f>
        <v>38577.148990484493</v>
      </c>
      <c r="I457" s="1">
        <v>-7</v>
      </c>
      <c r="J457" s="1">
        <f>IFERROR(VLOOKUP(B457,'LEGISLATIVE AUDITOR'!C$9:I$92,7,FALSE),0)</f>
        <v>0</v>
      </c>
      <c r="K457" s="1">
        <f>IFERROR(VLOOKUP(B457,'2892 - DCA ADMINISTRATION'!C$9:I$23,7,FALSE),0)</f>
        <v>0</v>
      </c>
      <c r="L457" s="1">
        <f>IFERROR(VLOOKUP(B457,'1052 - STATE ARCHIVES'!C$9:I$115,7,FALSE),0)</f>
        <v>0</v>
      </c>
      <c r="M457" s="1">
        <v>0</v>
      </c>
      <c r="N457" s="1">
        <f>IFERROR(VLOOKUP(B457,'2889 - LAW LIBRARY'!C$9:I$21,7,FALSE),0)</f>
        <v>0</v>
      </c>
      <c r="O457" s="1">
        <v>0</v>
      </c>
      <c r="P457" s="1">
        <f>IFERROR(VLOOKUP(B457,'3150 - DHHS ADMINISTRATION'!C$9:I$69,7,FALSE),0)</f>
        <v>0</v>
      </c>
      <c r="Q457" s="1">
        <f t="shared" si="6"/>
        <v>39650.723846468121</v>
      </c>
    </row>
    <row r="458" spans="1:17">
      <c r="A458" s="1">
        <v>463</v>
      </c>
      <c r="B458" s="1" t="s">
        <v>470</v>
      </c>
      <c r="C458" s="1">
        <f>IFERROR(VLOOKUP(B458,'BUILDING DEPRECIATION'!C$9:I$200,7,FALSE),0)</f>
        <v>-11124</v>
      </c>
      <c r="D458" s="1">
        <v>0</v>
      </c>
      <c r="E458" s="1">
        <f>IFERROR(VLOOKUP(B458,'1130 - CONTROLLER'!C$9:I$582,7,FALSE),0)</f>
        <v>8892.3551084672872</v>
      </c>
      <c r="F458" s="1">
        <f>IFERROR(VLOOKUP(B458,'1080 - TREASURER'!C$9:I$522,7,FALSE),0)</f>
        <v>1079.608797361095</v>
      </c>
      <c r="G458" s="1">
        <f>IFERROR(VLOOKUP(B458,'1340 - ADM BUDGET AND PLANNING '!C$9:I$592,7,FALSE),0)</f>
        <v>6143.5570811683465</v>
      </c>
      <c r="H458" s="1">
        <f>IFERROR(VLOOKUP(B458,'1342 - ADM INTERNAL AUDIT'!C$9:I$585,7,FALSE),0)</f>
        <v>463.97986651409269</v>
      </c>
      <c r="I458" s="1">
        <v>0</v>
      </c>
      <c r="J458" s="1">
        <f>IFERROR(VLOOKUP(B458,'LEGISLATIVE AUDITOR'!C$9:I$92,7,FALSE),0)</f>
        <v>0</v>
      </c>
      <c r="K458" s="1">
        <f>IFERROR(VLOOKUP(B458,'2892 - DCA ADMINISTRATION'!C$9:I$23,7,FALSE),0)</f>
        <v>-25015.767581518499</v>
      </c>
      <c r="L458" s="1">
        <f>IFERROR(VLOOKUP(B458,'1052 - STATE ARCHIVES'!C$9:I$115,7,FALSE),0)</f>
        <v>-13601.618892133603</v>
      </c>
      <c r="M458" s="1">
        <v>0</v>
      </c>
      <c r="N458" s="1">
        <f>IFERROR(VLOOKUP(B458,'2889 - LAW LIBRARY'!C$9:I$21,7,FALSE),0)</f>
        <v>0</v>
      </c>
      <c r="O458" s="1">
        <v>4001.10296151694</v>
      </c>
      <c r="P458" s="1">
        <f>IFERROR(VLOOKUP(B458,'3150 - DHHS ADMINISTRATION'!C$9:I$69,7,FALSE),0)</f>
        <v>0</v>
      </c>
      <c r="Q458" s="1">
        <f t="shared" ref="Q458:Q521" si="7">SUM(C458:P458)</f>
        <v>-29160.782658624346</v>
      </c>
    </row>
    <row r="459" spans="1:17">
      <c r="A459" s="1">
        <v>464</v>
      </c>
      <c r="B459" s="1" t="s">
        <v>471</v>
      </c>
      <c r="C459" s="1">
        <f>IFERROR(VLOOKUP(B459,'BUILDING DEPRECIATION'!C$9:I$200,7,FALSE),0)</f>
        <v>0</v>
      </c>
      <c r="D459" s="1">
        <v>0</v>
      </c>
      <c r="E459" s="1">
        <f>IFERROR(VLOOKUP(B459,'1130 - CONTROLLER'!C$9:I$582,7,FALSE),0)</f>
        <v>246.38356864906038</v>
      </c>
      <c r="F459" s="1">
        <f>IFERROR(VLOOKUP(B459,'1080 - TREASURER'!C$9:I$522,7,FALSE),0)</f>
        <v>-6.4057681701046647</v>
      </c>
      <c r="G459" s="1">
        <f>IFERROR(VLOOKUP(B459,'1340 - ADM BUDGET AND PLANNING '!C$9:I$592,7,FALSE),0)</f>
        <v>2233.3197235289126</v>
      </c>
      <c r="H459" s="1">
        <f>IFERROR(VLOOKUP(B459,'1342 - ADM INTERNAL AUDIT'!C$9:I$585,7,FALSE),0)</f>
        <v>14.50578841533725</v>
      </c>
      <c r="I459" s="1">
        <v>0</v>
      </c>
      <c r="J459" s="1">
        <f>IFERROR(VLOOKUP(B459,'LEGISLATIVE AUDITOR'!C$9:I$92,7,FALSE),0)</f>
        <v>0</v>
      </c>
      <c r="K459" s="1">
        <f>IFERROR(VLOOKUP(B459,'2892 - DCA ADMINISTRATION'!C$9:I$23,7,FALSE),0)</f>
        <v>0</v>
      </c>
      <c r="L459" s="1">
        <f>IFERROR(VLOOKUP(B459,'1052 - STATE ARCHIVES'!C$9:I$115,7,FALSE),0)</f>
        <v>0</v>
      </c>
      <c r="M459" s="1">
        <v>0</v>
      </c>
      <c r="N459" s="1">
        <f>IFERROR(VLOOKUP(B459,'2889 - LAW LIBRARY'!C$9:I$21,7,FALSE),0)</f>
        <v>0</v>
      </c>
      <c r="O459" s="1">
        <v>0</v>
      </c>
      <c r="P459" s="1">
        <f>IFERROR(VLOOKUP(B459,'3150 - DHHS ADMINISTRATION'!C$9:I$69,7,FALSE),0)</f>
        <v>0</v>
      </c>
      <c r="Q459" s="1">
        <f t="shared" si="7"/>
        <v>2487.8033124232056</v>
      </c>
    </row>
    <row r="460" spans="1:17">
      <c r="A460" s="1">
        <v>465</v>
      </c>
      <c r="B460" s="1" t="s">
        <v>472</v>
      </c>
      <c r="C460" s="1">
        <f>IFERROR(VLOOKUP(B460,'BUILDING DEPRECIATION'!C$9:I$200,7,FALSE),0)</f>
        <v>0</v>
      </c>
      <c r="D460" s="1">
        <v>0</v>
      </c>
      <c r="E460" s="1">
        <f>IFERROR(VLOOKUP(B460,'1130 - CONTROLLER'!C$9:I$582,7,FALSE),0)</f>
        <v>23.980330074375587</v>
      </c>
      <c r="F460" s="1">
        <f>IFERROR(VLOOKUP(B460,'1080 - TREASURER'!C$9:I$522,7,FALSE),0)</f>
        <v>0.68254037114483157</v>
      </c>
      <c r="G460" s="1">
        <f>IFERROR(VLOOKUP(B460,'1340 - ADM BUDGET AND PLANNING '!C$9:I$592,7,FALSE),0)</f>
        <v>422.29322670680182</v>
      </c>
      <c r="H460" s="1">
        <f>IFERROR(VLOOKUP(B460,'1342 - ADM INTERNAL AUDIT'!C$9:I$585,7,FALSE),0)</f>
        <v>1.6196444495964584</v>
      </c>
      <c r="I460" s="1">
        <v>0</v>
      </c>
      <c r="J460" s="1">
        <f>IFERROR(VLOOKUP(B460,'LEGISLATIVE AUDITOR'!C$9:I$92,7,FALSE),0)</f>
        <v>0</v>
      </c>
      <c r="K460" s="1">
        <f>IFERROR(VLOOKUP(B460,'2892 - DCA ADMINISTRATION'!C$9:I$23,7,FALSE),0)</f>
        <v>0</v>
      </c>
      <c r="L460" s="1">
        <f>IFERROR(VLOOKUP(B460,'1052 - STATE ARCHIVES'!C$9:I$115,7,FALSE),0)</f>
        <v>0</v>
      </c>
      <c r="M460" s="1">
        <v>0</v>
      </c>
      <c r="N460" s="1">
        <f>IFERROR(VLOOKUP(B460,'2889 - LAW LIBRARY'!C$9:I$21,7,FALSE),0)</f>
        <v>0</v>
      </c>
      <c r="O460" s="1">
        <v>0</v>
      </c>
      <c r="P460" s="1">
        <f>IFERROR(VLOOKUP(B460,'3150 - DHHS ADMINISTRATION'!C$9:I$69,7,FALSE),0)</f>
        <v>0</v>
      </c>
      <c r="Q460" s="1">
        <f t="shared" si="7"/>
        <v>448.57574160191871</v>
      </c>
    </row>
    <row r="461" spans="1:17">
      <c r="A461" s="1">
        <v>466</v>
      </c>
      <c r="B461" s="1" t="s">
        <v>473</v>
      </c>
      <c r="C461" s="1">
        <f>IFERROR(VLOOKUP(B461,'BUILDING DEPRECIATION'!C$9:I$200,7,FALSE),0)</f>
        <v>0</v>
      </c>
      <c r="D461" s="1">
        <v>0</v>
      </c>
      <c r="E461" s="1">
        <f>IFERROR(VLOOKUP(B461,'1130 - CONTROLLER'!C$9:I$582,7,FALSE),0)</f>
        <v>11784.848437707296</v>
      </c>
      <c r="F461" s="1">
        <f>IFERROR(VLOOKUP(B461,'1080 - TREASURER'!C$9:I$522,7,FALSE),0)</f>
        <v>392.67825356138763</v>
      </c>
      <c r="G461" s="1">
        <f>IFERROR(VLOOKUP(B461,'1340 - ADM BUDGET AND PLANNING '!C$9:I$592,7,FALSE),0)</f>
        <v>3129.2833375942132</v>
      </c>
      <c r="H461" s="1">
        <f>IFERROR(VLOOKUP(B461,'1342 - ADM INTERNAL AUDIT'!C$9:I$585,7,FALSE),0)</f>
        <v>863.27840616867104</v>
      </c>
      <c r="I461" s="1">
        <v>0</v>
      </c>
      <c r="J461" s="1">
        <f>IFERROR(VLOOKUP(B461,'LEGISLATIVE AUDITOR'!C$9:I$92,7,FALSE),0)</f>
        <v>0</v>
      </c>
      <c r="K461" s="1">
        <f>IFERROR(VLOOKUP(B461,'2892 - DCA ADMINISTRATION'!C$9:I$23,7,FALSE),0)</f>
        <v>0</v>
      </c>
      <c r="L461" s="1">
        <f>IFERROR(VLOOKUP(B461,'1052 - STATE ARCHIVES'!C$9:I$115,7,FALSE),0)</f>
        <v>0</v>
      </c>
      <c r="M461" s="1">
        <v>0</v>
      </c>
      <c r="N461" s="1">
        <f>IFERROR(VLOOKUP(B461,'2889 - LAW LIBRARY'!C$9:I$21,7,FALSE),0)</f>
        <v>0</v>
      </c>
      <c r="O461" s="1">
        <v>0</v>
      </c>
      <c r="P461" s="1">
        <f>IFERROR(VLOOKUP(B461,'3150 - DHHS ADMINISTRATION'!C$9:I$69,7,FALSE),0)</f>
        <v>0</v>
      </c>
      <c r="Q461" s="1">
        <f t="shared" si="7"/>
        <v>16170.088435031568</v>
      </c>
    </row>
    <row r="462" spans="1:17">
      <c r="A462" s="1">
        <v>467</v>
      </c>
      <c r="B462" s="1" t="s">
        <v>474</v>
      </c>
      <c r="C462" s="1">
        <f>IFERROR(VLOOKUP(B462,'BUILDING DEPRECIATION'!C$9:I$200,7,FALSE),0)</f>
        <v>0</v>
      </c>
      <c r="D462" s="1">
        <v>0</v>
      </c>
      <c r="E462" s="1">
        <f>IFERROR(VLOOKUP(B462,'1130 - CONTROLLER'!C$9:I$582,7,FALSE),0)</f>
        <v>326.28520433954503</v>
      </c>
      <c r="F462" s="1">
        <f>IFERROR(VLOOKUP(B462,'1080 - TREASURER'!C$9:I$522,7,FALSE),0)</f>
        <v>12.914408760177642</v>
      </c>
      <c r="G462" s="1">
        <f>IFERROR(VLOOKUP(B462,'1340 - ADM BUDGET AND PLANNING '!C$9:I$592,7,FALSE),0)</f>
        <v>862.51704182526737</v>
      </c>
      <c r="H462" s="1">
        <f>IFERROR(VLOOKUP(B462,'1342 - ADM INTERNAL AUDIT'!C$9:I$585,7,FALSE),0)</f>
        <v>24.395707555291008</v>
      </c>
      <c r="I462" s="1">
        <v>0</v>
      </c>
      <c r="J462" s="1">
        <f>IFERROR(VLOOKUP(B462,'LEGISLATIVE AUDITOR'!C$9:I$92,7,FALSE),0)</f>
        <v>0</v>
      </c>
      <c r="K462" s="1">
        <f>IFERROR(VLOOKUP(B462,'2892 - DCA ADMINISTRATION'!C$9:I$23,7,FALSE),0)</f>
        <v>0</v>
      </c>
      <c r="L462" s="1">
        <f>IFERROR(VLOOKUP(B462,'1052 - STATE ARCHIVES'!C$9:I$115,7,FALSE),0)</f>
        <v>0</v>
      </c>
      <c r="M462" s="1">
        <v>0</v>
      </c>
      <c r="N462" s="1">
        <f>IFERROR(VLOOKUP(B462,'2889 - LAW LIBRARY'!C$9:I$21,7,FALSE),0)</f>
        <v>0</v>
      </c>
      <c r="O462" s="1">
        <v>0</v>
      </c>
      <c r="P462" s="1">
        <f>IFERROR(VLOOKUP(B462,'3150 - DHHS ADMINISTRATION'!C$9:I$69,7,FALSE),0)</f>
        <v>0</v>
      </c>
      <c r="Q462" s="1">
        <f t="shared" si="7"/>
        <v>1226.112362480281</v>
      </c>
    </row>
    <row r="463" spans="1:17">
      <c r="A463" s="1">
        <v>468</v>
      </c>
      <c r="B463" s="1" t="s">
        <v>475</v>
      </c>
      <c r="C463" s="1">
        <f>IFERROR(VLOOKUP(B463,'BUILDING DEPRECIATION'!C$9:I$200,7,FALSE),0)</f>
        <v>35424</v>
      </c>
      <c r="D463" s="1">
        <v>0</v>
      </c>
      <c r="E463" s="1">
        <f>IFERROR(VLOOKUP(B463,'1130 - CONTROLLER'!C$9:I$582,7,FALSE),0)</f>
        <v>6691.125543263357</v>
      </c>
      <c r="F463" s="1">
        <f>IFERROR(VLOOKUP(B463,'1080 - TREASURER'!C$9:I$522,7,FALSE),0)</f>
        <v>566.81620608738172</v>
      </c>
      <c r="G463" s="1">
        <f>IFERROR(VLOOKUP(B463,'1340 - ADM BUDGET AND PLANNING '!C$9:I$592,7,FALSE),0)</f>
        <v>4023.2568612162459</v>
      </c>
      <c r="H463" s="1">
        <f>IFERROR(VLOOKUP(B463,'1342 - ADM INTERNAL AUDIT'!C$9:I$585,7,FALSE),0)</f>
        <v>487.07405353191228</v>
      </c>
      <c r="I463" s="1">
        <v>0</v>
      </c>
      <c r="J463" s="1">
        <f>IFERROR(VLOOKUP(B463,'LEGISLATIVE AUDITOR'!C$9:I$92,7,FALSE),0)</f>
        <v>0</v>
      </c>
      <c r="K463" s="1">
        <f>IFERROR(VLOOKUP(B463,'2892 - DCA ADMINISTRATION'!C$9:I$23,7,FALSE),0)</f>
        <v>-30519.236449452601</v>
      </c>
      <c r="L463" s="1">
        <f>IFERROR(VLOOKUP(B463,'1052 - STATE ARCHIVES'!C$9:I$115,7,FALSE),0)</f>
        <v>302.74258610264673</v>
      </c>
      <c r="M463" s="1">
        <v>0</v>
      </c>
      <c r="N463" s="1">
        <f>IFERROR(VLOOKUP(B463,'2889 - LAW LIBRARY'!C$9:I$21,7,FALSE),0)</f>
        <v>0</v>
      </c>
      <c r="O463" s="1">
        <v>0</v>
      </c>
      <c r="P463" s="1">
        <f>IFERROR(VLOOKUP(B463,'3150 - DHHS ADMINISTRATION'!C$9:I$69,7,FALSE),0)</f>
        <v>0</v>
      </c>
      <c r="Q463" s="1">
        <f t="shared" si="7"/>
        <v>16975.778800748936</v>
      </c>
    </row>
    <row r="464" spans="1:17">
      <c r="A464" s="1">
        <v>469</v>
      </c>
      <c r="B464" s="1" t="s">
        <v>476</v>
      </c>
      <c r="C464" s="1">
        <f>IFERROR(VLOOKUP(B464,'BUILDING DEPRECIATION'!C$9:I$200,7,FALSE),0)</f>
        <v>0</v>
      </c>
      <c r="D464" s="1">
        <v>0</v>
      </c>
      <c r="E464" s="1">
        <f>IFERROR(VLOOKUP(B464,'1130 - CONTROLLER'!C$9:I$582,7,FALSE),0)</f>
        <v>0</v>
      </c>
      <c r="F464" s="1">
        <f>IFERROR(VLOOKUP(B464,'1080 - TREASURER'!C$9:I$522,7,FALSE),0)</f>
        <v>0</v>
      </c>
      <c r="G464" s="1">
        <f>IFERROR(VLOOKUP(B464,'1340 - ADM BUDGET AND PLANNING '!C$9:I$592,7,FALSE),0)</f>
        <v>0</v>
      </c>
      <c r="H464" s="1">
        <f>IFERROR(VLOOKUP(B464,'1342 - ADM INTERNAL AUDIT'!C$9:I$585,7,FALSE),0)</f>
        <v>0</v>
      </c>
      <c r="I464" s="1">
        <v>0</v>
      </c>
      <c r="J464" s="1">
        <f>IFERROR(VLOOKUP(B464,'LEGISLATIVE AUDITOR'!C$9:I$92,7,FALSE),0)</f>
        <v>0</v>
      </c>
      <c r="K464" s="1">
        <f>IFERROR(VLOOKUP(B464,'2892 - DCA ADMINISTRATION'!C$9:I$23,7,FALSE),0)</f>
        <v>0</v>
      </c>
      <c r="L464" s="1">
        <f>IFERROR(VLOOKUP(B464,'1052 - STATE ARCHIVES'!C$9:I$115,7,FALSE),0)</f>
        <v>0</v>
      </c>
      <c r="M464" s="1">
        <v>0</v>
      </c>
      <c r="N464" s="1">
        <f>IFERROR(VLOOKUP(B464,'2889 - LAW LIBRARY'!C$9:I$21,7,FALSE),0)</f>
        <v>0</v>
      </c>
      <c r="O464" s="1">
        <v>0</v>
      </c>
      <c r="P464" s="1">
        <f>IFERROR(VLOOKUP(B464,'3150 - DHHS ADMINISTRATION'!C$9:I$69,7,FALSE),0)</f>
        <v>0</v>
      </c>
      <c r="Q464" s="1">
        <f t="shared" si="7"/>
        <v>0</v>
      </c>
    </row>
    <row r="465" spans="1:17">
      <c r="A465" s="1">
        <v>470</v>
      </c>
      <c r="B465" s="1" t="s">
        <v>477</v>
      </c>
      <c r="C465" s="1">
        <f>IFERROR(VLOOKUP(B465,'BUILDING DEPRECIATION'!C$9:I$200,7,FALSE),0)</f>
        <v>0</v>
      </c>
      <c r="D465" s="1">
        <v>0</v>
      </c>
      <c r="E465" s="1">
        <f>IFERROR(VLOOKUP(B465,'1130 - CONTROLLER'!C$9:I$582,7,FALSE),0)</f>
        <v>5067.1512335030939</v>
      </c>
      <c r="F465" s="1">
        <f>IFERROR(VLOOKUP(B465,'1080 - TREASURER'!C$9:I$522,7,FALSE),0)</f>
        <v>569.14914963157491</v>
      </c>
      <c r="G465" s="1">
        <f>IFERROR(VLOOKUP(B465,'1340 - ADM BUDGET AND PLANNING '!C$9:I$592,7,FALSE),0)</f>
        <v>-729.10268223146886</v>
      </c>
      <c r="H465" s="1">
        <f>IFERROR(VLOOKUP(B465,'1342 - ADM INTERNAL AUDIT'!C$9:I$585,7,FALSE),0)</f>
        <v>-95.210701274951248</v>
      </c>
      <c r="I465" s="1">
        <v>0</v>
      </c>
      <c r="J465" s="1">
        <f>IFERROR(VLOOKUP(B465,'LEGISLATIVE AUDITOR'!C$9:I$92,7,FALSE),0)</f>
        <v>11315.667316999999</v>
      </c>
      <c r="K465" s="1">
        <f>IFERROR(VLOOKUP(B465,'2892 - DCA ADMINISTRATION'!C$9:I$23,7,FALSE),0)</f>
        <v>0</v>
      </c>
      <c r="L465" s="1">
        <f>IFERROR(VLOOKUP(B465,'1052 - STATE ARCHIVES'!C$9:I$115,7,FALSE),0)</f>
        <v>-6751.0579654762978</v>
      </c>
      <c r="M465" s="1">
        <v>242.53128201207701</v>
      </c>
      <c r="N465" s="1">
        <f>IFERROR(VLOOKUP(B465,'2889 - LAW LIBRARY'!C$9:I$21,7,FALSE),0)</f>
        <v>0</v>
      </c>
      <c r="O465" s="1">
        <v>5650.9084034411298</v>
      </c>
      <c r="P465" s="1">
        <f>IFERROR(VLOOKUP(B465,'3150 - DHHS ADMINISTRATION'!C$9:I$69,7,FALSE),0)</f>
        <v>0</v>
      </c>
      <c r="Q465" s="1">
        <f t="shared" si="7"/>
        <v>15270.036036605157</v>
      </c>
    </row>
    <row r="466" spans="1:17">
      <c r="A466" s="1">
        <v>471</v>
      </c>
      <c r="B466" s="1" t="s">
        <v>478</v>
      </c>
      <c r="C466" s="1">
        <f>IFERROR(VLOOKUP(B466,'BUILDING DEPRECIATION'!C$9:I$200,7,FALSE),0)</f>
        <v>0</v>
      </c>
      <c r="D466" s="1">
        <v>0</v>
      </c>
      <c r="E466" s="1">
        <f>IFERROR(VLOOKUP(B466,'1130 - CONTROLLER'!C$9:I$582,7,FALSE),0)</f>
        <v>501.92318166423229</v>
      </c>
      <c r="F466" s="1">
        <f>IFERROR(VLOOKUP(B466,'1080 - TREASURER'!C$9:I$522,7,FALSE),0)</f>
        <v>49.430599212649881</v>
      </c>
      <c r="G466" s="1">
        <f>IFERROR(VLOOKUP(B466,'1340 - ADM BUDGET AND PLANNING '!C$9:I$592,7,FALSE),0)</f>
        <v>1078.772494194026</v>
      </c>
      <c r="H466" s="1">
        <f>IFERROR(VLOOKUP(B466,'1342 - ADM INTERNAL AUDIT'!C$9:I$585,7,FALSE),0)</f>
        <v>34.991397609083208</v>
      </c>
      <c r="I466" s="1">
        <v>0</v>
      </c>
      <c r="J466" s="1">
        <f>IFERROR(VLOOKUP(B466,'LEGISLATIVE AUDITOR'!C$9:I$92,7,FALSE),0)</f>
        <v>0</v>
      </c>
      <c r="K466" s="1">
        <f>IFERROR(VLOOKUP(B466,'2892 - DCA ADMINISTRATION'!C$9:I$23,7,FALSE),0)</f>
        <v>0</v>
      </c>
      <c r="L466" s="1">
        <f>IFERROR(VLOOKUP(B466,'1052 - STATE ARCHIVES'!C$9:I$115,7,FALSE),0)</f>
        <v>0</v>
      </c>
      <c r="M466" s="1">
        <v>0</v>
      </c>
      <c r="N466" s="1">
        <f>IFERROR(VLOOKUP(B466,'2889 - LAW LIBRARY'!C$9:I$21,7,FALSE),0)</f>
        <v>0</v>
      </c>
      <c r="O466" s="1">
        <v>0</v>
      </c>
      <c r="P466" s="1">
        <f>IFERROR(VLOOKUP(B466,'3150 - DHHS ADMINISTRATION'!C$9:I$69,7,FALSE),0)</f>
        <v>0</v>
      </c>
      <c r="Q466" s="1">
        <f t="shared" si="7"/>
        <v>1665.1176726799913</v>
      </c>
    </row>
    <row r="467" spans="1:17">
      <c r="A467" s="1">
        <v>472</v>
      </c>
      <c r="B467" s="1" t="s">
        <v>479</v>
      </c>
      <c r="C467" s="1">
        <f>IFERROR(VLOOKUP(B467,'BUILDING DEPRECIATION'!C$9:I$200,7,FALSE),0)</f>
        <v>0</v>
      </c>
      <c r="D467" s="1">
        <v>0</v>
      </c>
      <c r="E467" s="1">
        <f>IFERROR(VLOOKUP(B467,'1130 - CONTROLLER'!C$9:I$582,7,FALSE),0)</f>
        <v>0</v>
      </c>
      <c r="F467" s="1">
        <f>IFERROR(VLOOKUP(B467,'1080 - TREASURER'!C$9:I$522,7,FALSE),0)</f>
        <v>0</v>
      </c>
      <c r="G467" s="1">
        <f>IFERROR(VLOOKUP(B467,'1340 - ADM BUDGET AND PLANNING '!C$9:I$592,7,FALSE),0)</f>
        <v>0</v>
      </c>
      <c r="H467" s="1">
        <f>IFERROR(VLOOKUP(B467,'1342 - ADM INTERNAL AUDIT'!C$9:I$585,7,FALSE),0)</f>
        <v>0</v>
      </c>
      <c r="I467" s="1">
        <v>0</v>
      </c>
      <c r="J467" s="1">
        <f>IFERROR(VLOOKUP(B467,'LEGISLATIVE AUDITOR'!C$9:I$92,7,FALSE),0)</f>
        <v>0</v>
      </c>
      <c r="K467" s="1">
        <f>IFERROR(VLOOKUP(B467,'2892 - DCA ADMINISTRATION'!C$9:I$23,7,FALSE),0)</f>
        <v>0</v>
      </c>
      <c r="L467" s="1">
        <f>IFERROR(VLOOKUP(B467,'1052 - STATE ARCHIVES'!C$9:I$115,7,FALSE),0)</f>
        <v>0</v>
      </c>
      <c r="M467" s="1">
        <v>0</v>
      </c>
      <c r="N467" s="1">
        <f>IFERROR(VLOOKUP(B467,'2889 - LAW LIBRARY'!C$9:I$21,7,FALSE),0)</f>
        <v>0</v>
      </c>
      <c r="O467" s="1">
        <v>0</v>
      </c>
      <c r="P467" s="1">
        <f>IFERROR(VLOOKUP(B467,'3150 - DHHS ADMINISTRATION'!C$9:I$69,7,FALSE),0)</f>
        <v>0</v>
      </c>
      <c r="Q467" s="1">
        <f t="shared" si="7"/>
        <v>0</v>
      </c>
    </row>
    <row r="468" spans="1:17">
      <c r="A468" s="1">
        <v>473</v>
      </c>
      <c r="B468" s="1" t="s">
        <v>480</v>
      </c>
      <c r="C468" s="1">
        <f>IFERROR(VLOOKUP(B468,'BUILDING DEPRECIATION'!C$9:I$200,7,FALSE),0)</f>
        <v>0</v>
      </c>
      <c r="D468" s="1">
        <v>0</v>
      </c>
      <c r="E468" s="1">
        <f>IFERROR(VLOOKUP(B468,'1130 - CONTROLLER'!C$9:I$582,7,FALSE),0)</f>
        <v>4050.2755110522976</v>
      </c>
      <c r="F468" s="1">
        <f>IFERROR(VLOOKUP(B468,'1080 - TREASURER'!C$9:I$522,7,FALSE),0)</f>
        <v>346.6458073520979</v>
      </c>
      <c r="G468" s="1">
        <f>IFERROR(VLOOKUP(B468,'1340 - ADM BUDGET AND PLANNING '!C$9:I$592,7,FALSE),0)</f>
        <v>5021.430228245209</v>
      </c>
      <c r="H468" s="1">
        <f>IFERROR(VLOOKUP(B468,'1342 - ADM INTERNAL AUDIT'!C$9:I$585,7,FALSE),0)</f>
        <v>265.48357631495264</v>
      </c>
      <c r="I468" s="1">
        <v>0</v>
      </c>
      <c r="J468" s="1">
        <f>IFERROR(VLOOKUP(B468,'LEGISLATIVE AUDITOR'!C$9:I$92,7,FALSE),0)</f>
        <v>0</v>
      </c>
      <c r="K468" s="1">
        <f>IFERROR(VLOOKUP(B468,'2892 - DCA ADMINISTRATION'!C$9:I$23,7,FALSE),0)</f>
        <v>0</v>
      </c>
      <c r="L468" s="1">
        <f>IFERROR(VLOOKUP(B468,'1052 - STATE ARCHIVES'!C$9:I$115,7,FALSE),0)</f>
        <v>0</v>
      </c>
      <c r="M468" s="1">
        <v>0</v>
      </c>
      <c r="N468" s="1">
        <f>IFERROR(VLOOKUP(B468,'2889 - LAW LIBRARY'!C$9:I$21,7,FALSE),0)</f>
        <v>0</v>
      </c>
      <c r="O468" s="1">
        <v>0</v>
      </c>
      <c r="P468" s="1">
        <f>IFERROR(VLOOKUP(B468,'3150 - DHHS ADMINISTRATION'!C$9:I$69,7,FALSE),0)</f>
        <v>0</v>
      </c>
      <c r="Q468" s="1">
        <f t="shared" si="7"/>
        <v>9683.8351229645577</v>
      </c>
    </row>
    <row r="469" spans="1:17">
      <c r="A469" s="1">
        <v>474</v>
      </c>
      <c r="B469" s="1" t="s">
        <v>481</v>
      </c>
      <c r="C469" s="1">
        <f>IFERROR(VLOOKUP(B469,'BUILDING DEPRECIATION'!C$9:I$200,7,FALSE),0)</f>
        <v>0</v>
      </c>
      <c r="D469" s="1">
        <v>0</v>
      </c>
      <c r="E469" s="1">
        <f>IFERROR(VLOOKUP(B469,'1130 - CONTROLLER'!C$9:I$582,7,FALSE),0)</f>
        <v>446.40496908137857</v>
      </c>
      <c r="F469" s="1">
        <f>IFERROR(VLOOKUP(B469,'1080 - TREASURER'!C$9:I$522,7,FALSE),0)</f>
        <v>7.3089404273130674</v>
      </c>
      <c r="G469" s="1">
        <f>IFERROR(VLOOKUP(B469,'1340 - ADM BUDGET AND PLANNING '!C$9:I$592,7,FALSE),0)</f>
        <v>1080.4905814136334</v>
      </c>
      <c r="H469" s="1">
        <f>IFERROR(VLOOKUP(B469,'1342 - ADM INTERNAL AUDIT'!C$9:I$585,7,FALSE),0)</f>
        <v>33.35689004588717</v>
      </c>
      <c r="I469" s="1">
        <v>0</v>
      </c>
      <c r="J469" s="1">
        <f>IFERROR(VLOOKUP(B469,'LEGISLATIVE AUDITOR'!C$9:I$92,7,FALSE),0)</f>
        <v>0</v>
      </c>
      <c r="K469" s="1">
        <f>IFERROR(VLOOKUP(B469,'2892 - DCA ADMINISTRATION'!C$9:I$23,7,FALSE),0)</f>
        <v>0</v>
      </c>
      <c r="L469" s="1">
        <f>IFERROR(VLOOKUP(B469,'1052 - STATE ARCHIVES'!C$9:I$115,7,FALSE),0)</f>
        <v>0</v>
      </c>
      <c r="M469" s="1">
        <v>0</v>
      </c>
      <c r="N469" s="1">
        <f>IFERROR(VLOOKUP(B469,'2889 - LAW LIBRARY'!C$9:I$21,7,FALSE),0)</f>
        <v>0</v>
      </c>
      <c r="O469" s="1">
        <v>0</v>
      </c>
      <c r="P469" s="1">
        <f>IFERROR(VLOOKUP(B469,'3150 - DHHS ADMINISTRATION'!C$9:I$69,7,FALSE),0)</f>
        <v>0</v>
      </c>
      <c r="Q469" s="1">
        <f t="shared" si="7"/>
        <v>1567.5613809682122</v>
      </c>
    </row>
    <row r="470" spans="1:17">
      <c r="A470" s="1">
        <v>475</v>
      </c>
      <c r="B470" s="1" t="s">
        <v>482</v>
      </c>
      <c r="C470" s="1">
        <f>IFERROR(VLOOKUP(B470,'BUILDING DEPRECIATION'!C$9:I$200,7,FALSE),0)</f>
        <v>0</v>
      </c>
      <c r="D470" s="1">
        <v>0</v>
      </c>
      <c r="E470" s="1">
        <f>IFERROR(VLOOKUP(B470,'1130 - CONTROLLER'!C$9:I$582,7,FALSE),0)</f>
        <v>589.21091863585116</v>
      </c>
      <c r="F470" s="1">
        <f>IFERROR(VLOOKUP(B470,'1080 - TREASURER'!C$9:I$522,7,FALSE),0)</f>
        <v>39.09991027823807</v>
      </c>
      <c r="G470" s="1">
        <f>IFERROR(VLOOKUP(B470,'1340 - ADM BUDGET AND PLANNING '!C$9:I$592,7,FALSE),0)</f>
        <v>868.06157105036198</v>
      </c>
      <c r="H470" s="1">
        <f>IFERROR(VLOOKUP(B470,'1342 - ADM INTERNAL AUDIT'!C$9:I$585,7,FALSE),0)</f>
        <v>38.817486213237473</v>
      </c>
      <c r="I470" s="1">
        <v>0</v>
      </c>
      <c r="J470" s="1">
        <f>IFERROR(VLOOKUP(B470,'LEGISLATIVE AUDITOR'!C$9:I$92,7,FALSE),0)</f>
        <v>0</v>
      </c>
      <c r="K470" s="1">
        <f>IFERROR(VLOOKUP(B470,'2892 - DCA ADMINISTRATION'!C$9:I$23,7,FALSE),0)</f>
        <v>0</v>
      </c>
      <c r="L470" s="1">
        <f>IFERROR(VLOOKUP(B470,'1052 - STATE ARCHIVES'!C$9:I$115,7,FALSE),0)</f>
        <v>0</v>
      </c>
      <c r="M470" s="1">
        <v>0</v>
      </c>
      <c r="N470" s="1">
        <f>IFERROR(VLOOKUP(B470,'2889 - LAW LIBRARY'!C$9:I$21,7,FALSE),0)</f>
        <v>0</v>
      </c>
      <c r="O470" s="1">
        <v>0</v>
      </c>
      <c r="P470" s="1">
        <f>IFERROR(VLOOKUP(B470,'3150 - DHHS ADMINISTRATION'!C$9:I$69,7,FALSE),0)</f>
        <v>0</v>
      </c>
      <c r="Q470" s="1">
        <f t="shared" si="7"/>
        <v>1535.1898861776888</v>
      </c>
    </row>
    <row r="471" spans="1:17">
      <c r="A471" s="1">
        <v>476</v>
      </c>
      <c r="B471" s="1" t="s">
        <v>483</v>
      </c>
      <c r="C471" s="1">
        <f>IFERROR(VLOOKUP(B471,'BUILDING DEPRECIATION'!C$9:I$200,7,FALSE),0)</f>
        <v>0</v>
      </c>
      <c r="D471" s="1">
        <v>0</v>
      </c>
      <c r="E471" s="1">
        <f>IFERROR(VLOOKUP(B471,'1130 - CONTROLLER'!C$9:I$582,7,FALSE),0)</f>
        <v>253.89445786617546</v>
      </c>
      <c r="F471" s="1">
        <f>IFERROR(VLOOKUP(B471,'1080 - TREASURER'!C$9:I$522,7,FALSE),0)</f>
        <v>0</v>
      </c>
      <c r="G471" s="1">
        <f>IFERROR(VLOOKUP(B471,'1340 - ADM BUDGET AND PLANNING '!C$9:I$592,7,FALSE),0)</f>
        <v>431.78266226585839</v>
      </c>
      <c r="H471" s="1">
        <f>IFERROR(VLOOKUP(B471,'1342 - ADM INTERNAL AUDIT'!C$9:I$585,7,FALSE),0)</f>
        <v>16.497096036529118</v>
      </c>
      <c r="I471" s="1">
        <v>0</v>
      </c>
      <c r="J471" s="1">
        <f>IFERROR(VLOOKUP(B471,'LEGISLATIVE AUDITOR'!C$9:I$92,7,FALSE),0)</f>
        <v>0</v>
      </c>
      <c r="K471" s="1">
        <f>IFERROR(VLOOKUP(B471,'2892 - DCA ADMINISTRATION'!C$9:I$23,7,FALSE),0)</f>
        <v>0</v>
      </c>
      <c r="L471" s="1">
        <f>IFERROR(VLOOKUP(B471,'1052 - STATE ARCHIVES'!C$9:I$115,7,FALSE),0)</f>
        <v>0</v>
      </c>
      <c r="M471" s="1">
        <v>0</v>
      </c>
      <c r="N471" s="1">
        <f>IFERROR(VLOOKUP(B471,'2889 - LAW LIBRARY'!C$9:I$21,7,FALSE),0)</f>
        <v>0</v>
      </c>
      <c r="O471" s="1">
        <v>0</v>
      </c>
      <c r="P471" s="1">
        <f>IFERROR(VLOOKUP(B471,'3150 - DHHS ADMINISTRATION'!C$9:I$69,7,FALSE),0)</f>
        <v>0</v>
      </c>
      <c r="Q471" s="1">
        <f t="shared" si="7"/>
        <v>702.17421616856302</v>
      </c>
    </row>
    <row r="472" spans="1:17">
      <c r="A472" s="1">
        <v>477</v>
      </c>
      <c r="B472" s="1" t="s">
        <v>484</v>
      </c>
      <c r="C472" s="1">
        <f>IFERROR(VLOOKUP(B472,'BUILDING DEPRECIATION'!C$9:I$200,7,FALSE),0)</f>
        <v>0</v>
      </c>
      <c r="D472" s="1">
        <v>0</v>
      </c>
      <c r="E472" s="1">
        <f>IFERROR(VLOOKUP(B472,'1130 - CONTROLLER'!C$9:I$582,7,FALSE),0)</f>
        <v>907.91997579263489</v>
      </c>
      <c r="F472" s="1">
        <f>IFERROR(VLOOKUP(B472,'1080 - TREASURER'!C$9:I$522,7,FALSE),0)</f>
        <v>2.225639038510177</v>
      </c>
      <c r="G472" s="1">
        <f>IFERROR(VLOOKUP(B472,'1340 - ADM BUDGET AND PLANNING '!C$9:I$592,7,FALSE),0)</f>
        <v>1112.9814470040258</v>
      </c>
      <c r="H472" s="1">
        <f>IFERROR(VLOOKUP(B472,'1342 - ADM INTERNAL AUDIT'!C$9:I$585,7,FALSE),0)</f>
        <v>69.785352429299792</v>
      </c>
      <c r="I472" s="1">
        <v>0</v>
      </c>
      <c r="J472" s="1">
        <f>IFERROR(VLOOKUP(B472,'LEGISLATIVE AUDITOR'!C$9:I$92,7,FALSE),0)</f>
        <v>0</v>
      </c>
      <c r="K472" s="1">
        <f>IFERROR(VLOOKUP(B472,'2892 - DCA ADMINISTRATION'!C$9:I$23,7,FALSE),0)</f>
        <v>0</v>
      </c>
      <c r="L472" s="1">
        <f>IFERROR(VLOOKUP(B472,'1052 - STATE ARCHIVES'!C$9:I$115,7,FALSE),0)</f>
        <v>0</v>
      </c>
      <c r="M472" s="1">
        <v>0</v>
      </c>
      <c r="N472" s="1">
        <f>IFERROR(VLOOKUP(B472,'2889 - LAW LIBRARY'!C$9:I$21,7,FALSE),0)</f>
        <v>0</v>
      </c>
      <c r="O472" s="1">
        <v>0</v>
      </c>
      <c r="P472" s="1">
        <f>IFERROR(VLOOKUP(B472,'3150 - DHHS ADMINISTRATION'!C$9:I$69,7,FALSE),0)</f>
        <v>0</v>
      </c>
      <c r="Q472" s="1">
        <f t="shared" si="7"/>
        <v>2092.9124142644705</v>
      </c>
    </row>
    <row r="473" spans="1:17">
      <c r="A473" s="1">
        <v>478</v>
      </c>
      <c r="B473" s="1" t="s">
        <v>485</v>
      </c>
      <c r="C473" s="1">
        <f>IFERROR(VLOOKUP(B473,'BUILDING DEPRECIATION'!C$9:I$200,7,FALSE),0)</f>
        <v>0</v>
      </c>
      <c r="D473" s="1">
        <v>0</v>
      </c>
      <c r="E473" s="1">
        <f>IFERROR(VLOOKUP(B473,'1130 - CONTROLLER'!C$9:I$582,7,FALSE),0)</f>
        <v>3021.0938209034171</v>
      </c>
      <c r="F473" s="1">
        <f>IFERROR(VLOOKUP(B473,'1080 - TREASURER'!C$9:I$522,7,FALSE),0)</f>
        <v>242.99998182619751</v>
      </c>
      <c r="G473" s="1">
        <f>IFERROR(VLOOKUP(B473,'1340 - ADM BUDGET AND PLANNING '!C$9:I$592,7,FALSE),0)</f>
        <v>2758.3087976785014</v>
      </c>
      <c r="H473" s="1">
        <f>IFERROR(VLOOKUP(B473,'1342 - ADM INTERNAL AUDIT'!C$9:I$585,7,FALSE),0)</f>
        <v>209.94417285818992</v>
      </c>
      <c r="I473" s="1">
        <v>0</v>
      </c>
      <c r="J473" s="1">
        <f>IFERROR(VLOOKUP(B473,'LEGISLATIVE AUDITOR'!C$9:I$92,7,FALSE),0)</f>
        <v>0</v>
      </c>
      <c r="K473" s="1">
        <f>IFERROR(VLOOKUP(B473,'2892 - DCA ADMINISTRATION'!C$9:I$23,7,FALSE),0)</f>
        <v>0</v>
      </c>
      <c r="L473" s="1">
        <f>IFERROR(VLOOKUP(B473,'1052 - STATE ARCHIVES'!C$9:I$115,7,FALSE),0)</f>
        <v>0</v>
      </c>
      <c r="M473" s="1">
        <v>0</v>
      </c>
      <c r="N473" s="1">
        <f>IFERROR(VLOOKUP(B473,'2889 - LAW LIBRARY'!C$9:I$21,7,FALSE),0)</f>
        <v>0</v>
      </c>
      <c r="O473" s="1">
        <v>0</v>
      </c>
      <c r="P473" s="1">
        <f>IFERROR(VLOOKUP(B473,'3150 - DHHS ADMINISTRATION'!C$9:I$69,7,FALSE),0)</f>
        <v>0</v>
      </c>
      <c r="Q473" s="1">
        <f t="shared" si="7"/>
        <v>6232.3467732663057</v>
      </c>
    </row>
    <row r="474" spans="1:17">
      <c r="A474" s="1">
        <v>479</v>
      </c>
      <c r="B474" s="1" t="s">
        <v>486</v>
      </c>
      <c r="C474" s="1">
        <f>IFERROR(VLOOKUP(B474,'BUILDING DEPRECIATION'!C$9:I$200,7,FALSE),0)</f>
        <v>0</v>
      </c>
      <c r="D474" s="1">
        <v>0</v>
      </c>
      <c r="E474" s="1">
        <f>IFERROR(VLOOKUP(B474,'1130 - CONTROLLER'!C$9:I$582,7,FALSE),0)</f>
        <v>3095.839189124642</v>
      </c>
      <c r="F474" s="1">
        <f>IFERROR(VLOOKUP(B474,'1080 - TREASURER'!C$9:I$522,7,FALSE),0)</f>
        <v>185.74665597947592</v>
      </c>
      <c r="G474" s="1">
        <f>IFERROR(VLOOKUP(B474,'1340 - ADM BUDGET AND PLANNING '!C$9:I$592,7,FALSE),0)</f>
        <v>1238.2122430964041</v>
      </c>
      <c r="H474" s="1">
        <f>IFERROR(VLOOKUP(B474,'1342 - ADM INTERNAL AUDIT'!C$9:I$585,7,FALSE),0)</f>
        <v>228.41898199908545</v>
      </c>
      <c r="I474" s="1">
        <v>0</v>
      </c>
      <c r="J474" s="1">
        <f>IFERROR(VLOOKUP(B474,'LEGISLATIVE AUDITOR'!C$9:I$92,7,FALSE),0)</f>
        <v>0</v>
      </c>
      <c r="K474" s="1">
        <f>IFERROR(VLOOKUP(B474,'2892 - DCA ADMINISTRATION'!C$9:I$23,7,FALSE),0)</f>
        <v>0</v>
      </c>
      <c r="L474" s="1">
        <f>IFERROR(VLOOKUP(B474,'1052 - STATE ARCHIVES'!C$9:I$115,7,FALSE),0)</f>
        <v>0</v>
      </c>
      <c r="M474" s="1">
        <v>0</v>
      </c>
      <c r="N474" s="1">
        <f>IFERROR(VLOOKUP(B474,'2889 - LAW LIBRARY'!C$9:I$21,7,FALSE),0)</f>
        <v>0</v>
      </c>
      <c r="O474" s="1">
        <v>0</v>
      </c>
      <c r="P474" s="1">
        <f>IFERROR(VLOOKUP(B474,'3150 - DHHS ADMINISTRATION'!C$9:I$69,7,FALSE),0)</f>
        <v>0</v>
      </c>
      <c r="Q474" s="1">
        <f t="shared" si="7"/>
        <v>4748.2170701996065</v>
      </c>
    </row>
    <row r="475" spans="1:17">
      <c r="A475" s="1">
        <v>480</v>
      </c>
      <c r="B475" s="1" t="s">
        <v>487</v>
      </c>
      <c r="C475" s="1">
        <f>IFERROR(VLOOKUP(B475,'BUILDING DEPRECIATION'!C$9:I$200,7,FALSE),0)</f>
        <v>0</v>
      </c>
      <c r="D475" s="1">
        <v>0</v>
      </c>
      <c r="E475" s="1">
        <f>IFERROR(VLOOKUP(B475,'1130 - CONTROLLER'!C$9:I$582,7,FALSE),0)</f>
        <v>12450.789786300687</v>
      </c>
      <c r="F475" s="1">
        <f>IFERROR(VLOOKUP(B475,'1080 - TREASURER'!C$9:I$522,7,FALSE),0)</f>
        <v>0</v>
      </c>
      <c r="G475" s="1">
        <f>IFERROR(VLOOKUP(B475,'1340 - ADM BUDGET AND PLANNING '!C$9:I$592,7,FALSE),0)</f>
        <v>1526.0343934656403</v>
      </c>
      <c r="H475" s="1">
        <f>IFERROR(VLOOKUP(B475,'1342 - ADM INTERNAL AUDIT'!C$9:I$585,7,FALSE),0)</f>
        <v>991.43634721572562</v>
      </c>
      <c r="I475" s="1">
        <v>0</v>
      </c>
      <c r="J475" s="1">
        <f>IFERROR(VLOOKUP(B475,'LEGISLATIVE AUDITOR'!C$9:I$92,7,FALSE),0)</f>
        <v>0</v>
      </c>
      <c r="K475" s="1">
        <f>IFERROR(VLOOKUP(B475,'2892 - DCA ADMINISTRATION'!C$9:I$23,7,FALSE),0)</f>
        <v>0</v>
      </c>
      <c r="L475" s="1">
        <f>IFERROR(VLOOKUP(B475,'1052 - STATE ARCHIVES'!C$9:I$115,7,FALSE),0)</f>
        <v>0</v>
      </c>
      <c r="M475" s="1">
        <v>0</v>
      </c>
      <c r="N475" s="1">
        <f>IFERROR(VLOOKUP(B475,'2889 - LAW LIBRARY'!C$9:I$21,7,FALSE),0)</f>
        <v>0</v>
      </c>
      <c r="O475" s="1">
        <v>0</v>
      </c>
      <c r="P475" s="1">
        <f>IFERROR(VLOOKUP(B475,'3150 - DHHS ADMINISTRATION'!C$9:I$69,7,FALSE),0)</f>
        <v>0</v>
      </c>
      <c r="Q475" s="1">
        <f t="shared" si="7"/>
        <v>14968.260526982054</v>
      </c>
    </row>
    <row r="476" spans="1:17">
      <c r="A476" s="1">
        <v>481</v>
      </c>
      <c r="B476" s="1" t="s">
        <v>488</v>
      </c>
      <c r="C476" s="1">
        <f>IFERROR(VLOOKUP(B476,'BUILDING DEPRECIATION'!C$9:I$200,7,FALSE),0)</f>
        <v>0</v>
      </c>
      <c r="D476" s="1">
        <v>0</v>
      </c>
      <c r="E476" s="1">
        <f>IFERROR(VLOOKUP(B476,'1130 - CONTROLLER'!C$9:I$582,7,FALSE),0)</f>
        <v>815.13509594115044</v>
      </c>
      <c r="F476" s="1">
        <f>IFERROR(VLOOKUP(B476,'1080 - TREASURER'!C$9:I$522,7,FALSE),0)</f>
        <v>-1.2640466235650762</v>
      </c>
      <c r="G476" s="1">
        <f>IFERROR(VLOOKUP(B476,'1340 - ADM BUDGET AND PLANNING '!C$9:I$592,7,FALSE),0)</f>
        <v>1107.7844459865898</v>
      </c>
      <c r="H476" s="1">
        <f>IFERROR(VLOOKUP(B476,'1342 - ADM INTERNAL AUDIT'!C$9:I$585,7,FALSE),0)</f>
        <v>63.113601422674421</v>
      </c>
      <c r="I476" s="1">
        <v>0</v>
      </c>
      <c r="J476" s="1">
        <f>IFERROR(VLOOKUP(B476,'LEGISLATIVE AUDITOR'!C$9:I$92,7,FALSE),0)</f>
        <v>0</v>
      </c>
      <c r="K476" s="1">
        <f>IFERROR(VLOOKUP(B476,'2892 - DCA ADMINISTRATION'!C$9:I$23,7,FALSE),0)</f>
        <v>0</v>
      </c>
      <c r="L476" s="1">
        <f>IFERROR(VLOOKUP(B476,'1052 - STATE ARCHIVES'!C$9:I$115,7,FALSE),0)</f>
        <v>0</v>
      </c>
      <c r="M476" s="1">
        <v>0</v>
      </c>
      <c r="N476" s="1">
        <f>IFERROR(VLOOKUP(B476,'2889 - LAW LIBRARY'!C$9:I$21,7,FALSE),0)</f>
        <v>0</v>
      </c>
      <c r="O476" s="1">
        <v>0</v>
      </c>
      <c r="P476" s="1">
        <f>IFERROR(VLOOKUP(B476,'3150 - DHHS ADMINISTRATION'!C$9:I$69,7,FALSE),0)</f>
        <v>0</v>
      </c>
      <c r="Q476" s="1">
        <f t="shared" si="7"/>
        <v>1984.7690967268497</v>
      </c>
    </row>
    <row r="477" spans="1:17">
      <c r="A477" s="1">
        <v>482</v>
      </c>
      <c r="B477" s="1" t="s">
        <v>489</v>
      </c>
      <c r="C477" s="1">
        <f>IFERROR(VLOOKUP(B477,'BUILDING DEPRECIATION'!C$9:I$200,7,FALSE),0)</f>
        <v>0</v>
      </c>
      <c r="D477" s="1">
        <v>0</v>
      </c>
      <c r="E477" s="1">
        <f>IFERROR(VLOOKUP(B477,'1130 - CONTROLLER'!C$9:I$582,7,FALSE),0)</f>
        <v>3.2382271519971813</v>
      </c>
      <c r="F477" s="1">
        <f>IFERROR(VLOOKUP(B477,'1080 - TREASURER'!C$9:I$522,7,FALSE),0)</f>
        <v>0</v>
      </c>
      <c r="G477" s="1">
        <f>IFERROR(VLOOKUP(B477,'1340 - ADM BUDGET AND PLANNING '!C$9:I$592,7,FALSE),0)</f>
        <v>421.2980617131056</v>
      </c>
      <c r="H477" s="1">
        <f>IFERROR(VLOOKUP(B477,'1342 - ADM INTERNAL AUDIT'!C$9:I$585,7,FALSE),0)</f>
        <v>0.2095415716469389</v>
      </c>
      <c r="I477" s="1">
        <v>0</v>
      </c>
      <c r="J477" s="1">
        <f>IFERROR(VLOOKUP(B477,'LEGISLATIVE AUDITOR'!C$9:I$92,7,FALSE),0)</f>
        <v>0</v>
      </c>
      <c r="K477" s="1">
        <f>IFERROR(VLOOKUP(B477,'2892 - DCA ADMINISTRATION'!C$9:I$23,7,FALSE),0)</f>
        <v>0</v>
      </c>
      <c r="L477" s="1">
        <f>IFERROR(VLOOKUP(B477,'1052 - STATE ARCHIVES'!C$9:I$115,7,FALSE),0)</f>
        <v>0</v>
      </c>
      <c r="M477" s="1">
        <v>0</v>
      </c>
      <c r="N477" s="1">
        <f>IFERROR(VLOOKUP(B477,'2889 - LAW LIBRARY'!C$9:I$21,7,FALSE),0)</f>
        <v>0</v>
      </c>
      <c r="O477" s="1">
        <v>0</v>
      </c>
      <c r="P477" s="1">
        <f>IFERROR(VLOOKUP(B477,'3150 - DHHS ADMINISTRATION'!C$9:I$69,7,FALSE),0)</f>
        <v>0</v>
      </c>
      <c r="Q477" s="1">
        <f t="shared" si="7"/>
        <v>424.74583043674971</v>
      </c>
    </row>
    <row r="478" spans="1:17">
      <c r="A478" s="1">
        <v>483</v>
      </c>
      <c r="B478" s="1" t="s">
        <v>490</v>
      </c>
      <c r="C478" s="1">
        <f>IFERROR(VLOOKUP(B478,'BUILDING DEPRECIATION'!C$9:I$200,7,FALSE),0)</f>
        <v>0</v>
      </c>
      <c r="D478" s="1">
        <v>0</v>
      </c>
      <c r="E478" s="1">
        <f>IFERROR(VLOOKUP(B478,'1130 - CONTROLLER'!C$9:I$582,7,FALSE),0)</f>
        <v>179.57417046054229</v>
      </c>
      <c r="F478" s="1">
        <f>IFERROR(VLOOKUP(B478,'1080 - TREASURER'!C$9:I$522,7,FALSE),0)</f>
        <v>0</v>
      </c>
      <c r="G478" s="1">
        <f>IFERROR(VLOOKUP(B478,'1340 - ADM BUDGET AND PLANNING '!C$9:I$592,7,FALSE),0)</f>
        <v>853.72688805389816</v>
      </c>
      <c r="H478" s="1">
        <f>IFERROR(VLOOKUP(B478,'1342 - ADM INTERNAL AUDIT'!C$9:I$585,7,FALSE),0)</f>
        <v>13.566704401803541</v>
      </c>
      <c r="I478" s="1">
        <v>0</v>
      </c>
      <c r="J478" s="1">
        <f>IFERROR(VLOOKUP(B478,'LEGISLATIVE AUDITOR'!C$9:I$92,7,FALSE),0)</f>
        <v>0</v>
      </c>
      <c r="K478" s="1">
        <f>IFERROR(VLOOKUP(B478,'2892 - DCA ADMINISTRATION'!C$9:I$23,7,FALSE),0)</f>
        <v>0</v>
      </c>
      <c r="L478" s="1">
        <f>IFERROR(VLOOKUP(B478,'1052 - STATE ARCHIVES'!C$9:I$115,7,FALSE),0)</f>
        <v>0</v>
      </c>
      <c r="M478" s="1">
        <v>0</v>
      </c>
      <c r="N478" s="1">
        <f>IFERROR(VLOOKUP(B478,'2889 - LAW LIBRARY'!C$9:I$21,7,FALSE),0)</f>
        <v>0</v>
      </c>
      <c r="O478" s="1">
        <v>0</v>
      </c>
      <c r="P478" s="1">
        <f>IFERROR(VLOOKUP(B478,'3150 - DHHS ADMINISTRATION'!C$9:I$69,7,FALSE),0)</f>
        <v>0</v>
      </c>
      <c r="Q478" s="1">
        <f t="shared" si="7"/>
        <v>1046.8677629162439</v>
      </c>
    </row>
    <row r="479" spans="1:17">
      <c r="A479" s="1">
        <v>484</v>
      </c>
      <c r="B479" s="1" t="s">
        <v>491</v>
      </c>
      <c r="C479" s="1">
        <f>IFERROR(VLOOKUP(B479,'BUILDING DEPRECIATION'!C$9:I$200,7,FALSE),0)</f>
        <v>0</v>
      </c>
      <c r="D479" s="1">
        <v>0</v>
      </c>
      <c r="E479" s="1">
        <f>IFERROR(VLOOKUP(B479,'1130 - CONTROLLER'!C$9:I$582,7,FALSE),0)</f>
        <v>279.61022918052595</v>
      </c>
      <c r="F479" s="1">
        <f>IFERROR(VLOOKUP(B479,'1080 - TREASURER'!C$9:I$522,7,FALSE),0)</f>
        <v>1.8133284621693466</v>
      </c>
      <c r="G479" s="1">
        <f>IFERROR(VLOOKUP(B479,'1340 - ADM BUDGET AND PLANNING '!C$9:I$592,7,FALSE),0)</f>
        <v>433.91016998023582</v>
      </c>
      <c r="H479" s="1">
        <f>IFERROR(VLOOKUP(B479,'1342 - ADM INTERNAL AUDIT'!C$9:I$585,7,FALSE),0)</f>
        <v>18.681756734676448</v>
      </c>
      <c r="I479" s="1">
        <v>0</v>
      </c>
      <c r="J479" s="1">
        <f>IFERROR(VLOOKUP(B479,'LEGISLATIVE AUDITOR'!C$9:I$92,7,FALSE),0)</f>
        <v>0</v>
      </c>
      <c r="K479" s="1">
        <f>IFERROR(VLOOKUP(B479,'2892 - DCA ADMINISTRATION'!C$9:I$23,7,FALSE),0)</f>
        <v>0</v>
      </c>
      <c r="L479" s="1">
        <f>IFERROR(VLOOKUP(B479,'1052 - STATE ARCHIVES'!C$9:I$115,7,FALSE),0)</f>
        <v>0</v>
      </c>
      <c r="M479" s="1">
        <v>0</v>
      </c>
      <c r="N479" s="1">
        <f>IFERROR(VLOOKUP(B479,'2889 - LAW LIBRARY'!C$9:I$21,7,FALSE),0)</f>
        <v>0</v>
      </c>
      <c r="O479" s="1">
        <v>0</v>
      </c>
      <c r="P479" s="1">
        <f>IFERROR(VLOOKUP(B479,'3150 - DHHS ADMINISTRATION'!C$9:I$69,7,FALSE),0)</f>
        <v>0</v>
      </c>
      <c r="Q479" s="1">
        <f t="shared" si="7"/>
        <v>734.01548435760753</v>
      </c>
    </row>
    <row r="480" spans="1:17">
      <c r="A480" s="1">
        <v>485</v>
      </c>
      <c r="B480" s="1" t="s">
        <v>492</v>
      </c>
      <c r="C480" s="1">
        <f>IFERROR(VLOOKUP(B480,'BUILDING DEPRECIATION'!C$9:I$200,7,FALSE),0)</f>
        <v>0</v>
      </c>
      <c r="D480" s="1">
        <v>0</v>
      </c>
      <c r="E480" s="1">
        <f>IFERROR(VLOOKUP(B480,'1130 - CONTROLLER'!C$9:I$582,7,FALSE),0)</f>
        <v>28.502215320774013</v>
      </c>
      <c r="F480" s="1">
        <f>IFERROR(VLOOKUP(B480,'1080 - TREASURER'!C$9:I$522,7,FALSE),0)</f>
        <v>0</v>
      </c>
      <c r="G480" s="1">
        <f>IFERROR(VLOOKUP(B480,'1340 - ADM BUDGET AND PLANNING '!C$9:I$592,7,FALSE),0)</f>
        <v>632.96936001434301</v>
      </c>
      <c r="H480" s="1">
        <f>IFERROR(VLOOKUP(B480,'1342 - ADM INTERNAL AUDIT'!C$9:I$585,7,FALSE),0)</f>
        <v>1.8669781036294324</v>
      </c>
      <c r="I480" s="1">
        <v>0</v>
      </c>
      <c r="J480" s="1">
        <f>IFERROR(VLOOKUP(B480,'LEGISLATIVE AUDITOR'!C$9:I$92,7,FALSE),0)</f>
        <v>0</v>
      </c>
      <c r="K480" s="1">
        <f>IFERROR(VLOOKUP(B480,'2892 - DCA ADMINISTRATION'!C$9:I$23,7,FALSE),0)</f>
        <v>0</v>
      </c>
      <c r="L480" s="1">
        <f>IFERROR(VLOOKUP(B480,'1052 - STATE ARCHIVES'!C$9:I$115,7,FALSE),0)</f>
        <v>0</v>
      </c>
      <c r="M480" s="1">
        <v>0</v>
      </c>
      <c r="N480" s="1">
        <f>IFERROR(VLOOKUP(B480,'2889 - LAW LIBRARY'!C$9:I$21,7,FALSE),0)</f>
        <v>0</v>
      </c>
      <c r="O480" s="1">
        <v>0</v>
      </c>
      <c r="P480" s="1">
        <f>IFERROR(VLOOKUP(B480,'3150 - DHHS ADMINISTRATION'!C$9:I$69,7,FALSE),0)</f>
        <v>0</v>
      </c>
      <c r="Q480" s="1">
        <f t="shared" si="7"/>
        <v>663.33855343874643</v>
      </c>
    </row>
    <row r="481" spans="1:17">
      <c r="A481" s="1">
        <v>486</v>
      </c>
      <c r="B481" s="1" t="s">
        <v>493</v>
      </c>
      <c r="C481" s="1">
        <f>IFERROR(VLOOKUP(B481,'BUILDING DEPRECIATION'!C$9:I$200,7,FALSE),0)</f>
        <v>0</v>
      </c>
      <c r="D481" s="1">
        <v>0</v>
      </c>
      <c r="E481" s="1">
        <f>IFERROR(VLOOKUP(B481,'1130 - CONTROLLER'!C$9:I$582,7,FALSE),0)</f>
        <v>343.48169309665758</v>
      </c>
      <c r="F481" s="1">
        <f>IFERROR(VLOOKUP(B481,'1080 - TREASURER'!C$9:I$522,7,FALSE),0)</f>
        <v>26.955892881656922</v>
      </c>
      <c r="G481" s="1">
        <f>IFERROR(VLOOKUP(B481,'1340 - ADM BUDGET AND PLANNING '!C$9:I$592,7,FALSE),0)</f>
        <v>444.91310973811562</v>
      </c>
      <c r="H481" s="1">
        <f>IFERROR(VLOOKUP(B481,'1342 - ADM INTERNAL AUDIT'!C$9:I$585,7,FALSE),0)</f>
        <v>26.900578525741842</v>
      </c>
      <c r="I481" s="1">
        <v>0</v>
      </c>
      <c r="J481" s="1">
        <f>IFERROR(VLOOKUP(B481,'LEGISLATIVE AUDITOR'!C$9:I$92,7,FALSE),0)</f>
        <v>0</v>
      </c>
      <c r="K481" s="1">
        <f>IFERROR(VLOOKUP(B481,'2892 - DCA ADMINISTRATION'!C$9:I$23,7,FALSE),0)</f>
        <v>0</v>
      </c>
      <c r="L481" s="1">
        <f>IFERROR(VLOOKUP(B481,'1052 - STATE ARCHIVES'!C$9:I$115,7,FALSE),0)</f>
        <v>0</v>
      </c>
      <c r="M481" s="1">
        <v>0</v>
      </c>
      <c r="N481" s="1">
        <f>IFERROR(VLOOKUP(B481,'2889 - LAW LIBRARY'!C$9:I$21,7,FALSE),0)</f>
        <v>0</v>
      </c>
      <c r="O481" s="1">
        <v>0</v>
      </c>
      <c r="P481" s="1">
        <f>IFERROR(VLOOKUP(B481,'3150 - DHHS ADMINISTRATION'!C$9:I$69,7,FALSE),0)</f>
        <v>0</v>
      </c>
      <c r="Q481" s="1">
        <f t="shared" si="7"/>
        <v>842.25127424217192</v>
      </c>
    </row>
    <row r="482" spans="1:17">
      <c r="A482" s="1">
        <v>487</v>
      </c>
      <c r="B482" s="1" t="s">
        <v>494</v>
      </c>
      <c r="C482" s="1">
        <f>IFERROR(VLOOKUP(B482,'BUILDING DEPRECIATION'!C$9:I$200,7,FALSE),0)</f>
        <v>0</v>
      </c>
      <c r="D482" s="1">
        <v>0</v>
      </c>
      <c r="E482" s="1">
        <f>IFERROR(VLOOKUP(B482,'1130 - CONTROLLER'!C$9:I$582,7,FALSE),0)</f>
        <v>-40.126829512704944</v>
      </c>
      <c r="F482" s="1">
        <f>IFERROR(VLOOKUP(B482,'1080 - TREASURER'!C$9:I$522,7,FALSE),0)</f>
        <v>-3.7921398706952285</v>
      </c>
      <c r="G482" s="1">
        <f>IFERROR(VLOOKUP(B482,'1340 - ADM BUDGET AND PLANNING '!C$9:I$592,7,FALSE),0)</f>
        <v>417.14421591731139</v>
      </c>
      <c r="H482" s="1">
        <f>IFERROR(VLOOKUP(B482,'1342 - ADM INTERNAL AUDIT'!C$9:I$585,7,FALSE),0)</f>
        <v>-3.7509872612122175</v>
      </c>
      <c r="I482" s="1">
        <v>0</v>
      </c>
      <c r="J482" s="1">
        <f>IFERROR(VLOOKUP(B482,'LEGISLATIVE AUDITOR'!C$9:I$92,7,FALSE),0)</f>
        <v>0</v>
      </c>
      <c r="K482" s="1">
        <f>IFERROR(VLOOKUP(B482,'2892 - DCA ADMINISTRATION'!C$9:I$23,7,FALSE),0)</f>
        <v>0</v>
      </c>
      <c r="L482" s="1">
        <f>IFERROR(VLOOKUP(B482,'1052 - STATE ARCHIVES'!C$9:I$115,7,FALSE),0)</f>
        <v>0</v>
      </c>
      <c r="M482" s="1">
        <v>0</v>
      </c>
      <c r="N482" s="1">
        <f>IFERROR(VLOOKUP(B482,'2889 - LAW LIBRARY'!C$9:I$21,7,FALSE),0)</f>
        <v>0</v>
      </c>
      <c r="O482" s="1">
        <v>0</v>
      </c>
      <c r="P482" s="1">
        <f>IFERROR(VLOOKUP(B482,'3150 - DHHS ADMINISTRATION'!C$9:I$69,7,FALSE),0)</f>
        <v>0</v>
      </c>
      <c r="Q482" s="1">
        <f t="shared" si="7"/>
        <v>369.47425927269899</v>
      </c>
    </row>
    <row r="483" spans="1:17">
      <c r="A483" s="1">
        <v>488</v>
      </c>
      <c r="B483" s="1" t="s">
        <v>495</v>
      </c>
      <c r="C483" s="1">
        <f>IFERROR(VLOOKUP(B483,'BUILDING DEPRECIATION'!C$9:I$200,7,FALSE),0)</f>
        <v>0</v>
      </c>
      <c r="D483" s="1">
        <v>0</v>
      </c>
      <c r="E483" s="1">
        <f>IFERROR(VLOOKUP(B483,'1130 - CONTROLLER'!C$9:I$582,7,FALSE),0)</f>
        <v>287.61551096954042</v>
      </c>
      <c r="F483" s="1">
        <f>IFERROR(VLOOKUP(B483,'1080 - TREASURER'!C$9:I$522,7,FALSE),0)</f>
        <v>14.590765960083548</v>
      </c>
      <c r="G483" s="1">
        <f>IFERROR(VLOOKUP(B483,'1340 - ADM BUDGET AND PLANNING '!C$9:I$592,7,FALSE),0)</f>
        <v>441.26306111320071</v>
      </c>
      <c r="H483" s="1">
        <f>IFERROR(VLOOKUP(B483,'1342 - ADM INTERNAL AUDIT'!C$9:I$585,7,FALSE),0)</f>
        <v>22.629107572459763</v>
      </c>
      <c r="I483" s="1">
        <v>0</v>
      </c>
      <c r="J483" s="1">
        <f>IFERROR(VLOOKUP(B483,'LEGISLATIVE AUDITOR'!C$9:I$92,7,FALSE),0)</f>
        <v>0</v>
      </c>
      <c r="K483" s="1">
        <f>IFERROR(VLOOKUP(B483,'2892 - DCA ADMINISTRATION'!C$9:I$23,7,FALSE),0)</f>
        <v>0</v>
      </c>
      <c r="L483" s="1">
        <f>IFERROR(VLOOKUP(B483,'1052 - STATE ARCHIVES'!C$9:I$115,7,FALSE),0)</f>
        <v>0</v>
      </c>
      <c r="M483" s="1">
        <v>0</v>
      </c>
      <c r="N483" s="1">
        <f>IFERROR(VLOOKUP(B483,'2889 - LAW LIBRARY'!C$9:I$21,7,FALSE),0)</f>
        <v>0</v>
      </c>
      <c r="O483" s="1">
        <v>0</v>
      </c>
      <c r="P483" s="1">
        <f>IFERROR(VLOOKUP(B483,'3150 - DHHS ADMINISTRATION'!C$9:I$69,7,FALSE),0)</f>
        <v>0</v>
      </c>
      <c r="Q483" s="1">
        <f t="shared" si="7"/>
        <v>766.0984456152845</v>
      </c>
    </row>
    <row r="484" spans="1:17">
      <c r="A484" s="1">
        <v>489</v>
      </c>
      <c r="B484" s="1" t="s">
        <v>496</v>
      </c>
      <c r="C484" s="1">
        <f>IFERROR(VLOOKUP(B484,'BUILDING DEPRECIATION'!C$9:I$200,7,FALSE),0)</f>
        <v>0</v>
      </c>
      <c r="D484" s="1">
        <v>0</v>
      </c>
      <c r="E484" s="1">
        <f>IFERROR(VLOOKUP(B484,'1130 - CONTROLLER'!C$9:I$582,7,FALSE),0)</f>
        <v>599.97052217229873</v>
      </c>
      <c r="F484" s="1">
        <f>IFERROR(VLOOKUP(B484,'1080 - TREASURER'!C$9:I$522,7,FALSE),0)</f>
        <v>0.74187967950339218</v>
      </c>
      <c r="G484" s="1">
        <f>IFERROR(VLOOKUP(B484,'1340 - ADM BUDGET AND PLANNING '!C$9:I$592,7,FALSE),0)</f>
        <v>460.82998217736508</v>
      </c>
      <c r="H484" s="1">
        <f>IFERROR(VLOOKUP(B484,'1342 - ADM INTERNAL AUDIT'!C$9:I$585,7,FALSE),0)</f>
        <v>46.100774096532561</v>
      </c>
      <c r="I484" s="1">
        <v>0</v>
      </c>
      <c r="J484" s="1">
        <f>IFERROR(VLOOKUP(B484,'LEGISLATIVE AUDITOR'!C$9:I$92,7,FALSE),0)</f>
        <v>0</v>
      </c>
      <c r="K484" s="1">
        <f>IFERROR(VLOOKUP(B484,'2892 - DCA ADMINISTRATION'!C$9:I$23,7,FALSE),0)</f>
        <v>0</v>
      </c>
      <c r="L484" s="1">
        <f>IFERROR(VLOOKUP(B484,'1052 - STATE ARCHIVES'!C$9:I$115,7,FALSE),0)</f>
        <v>0</v>
      </c>
      <c r="M484" s="1">
        <v>0</v>
      </c>
      <c r="N484" s="1">
        <f>IFERROR(VLOOKUP(B484,'2889 - LAW LIBRARY'!C$9:I$21,7,FALSE),0)</f>
        <v>0</v>
      </c>
      <c r="O484" s="1">
        <v>0</v>
      </c>
      <c r="P484" s="1">
        <f>IFERROR(VLOOKUP(B484,'3150 - DHHS ADMINISTRATION'!C$9:I$69,7,FALSE),0)</f>
        <v>0</v>
      </c>
      <c r="Q484" s="1">
        <f t="shared" si="7"/>
        <v>1107.6431581257</v>
      </c>
    </row>
    <row r="485" spans="1:17">
      <c r="A485" s="1">
        <v>490</v>
      </c>
      <c r="B485" s="1" t="s">
        <v>497</v>
      </c>
      <c r="C485" s="1">
        <f>IFERROR(VLOOKUP(B485,'BUILDING DEPRECIATION'!C$9:I$200,7,FALSE),0)</f>
        <v>0</v>
      </c>
      <c r="D485" s="1">
        <v>0</v>
      </c>
      <c r="E485" s="1">
        <f>IFERROR(VLOOKUP(B485,'1130 - CONTROLLER'!C$9:I$582,7,FALSE),0)</f>
        <v>1187.4108369661883</v>
      </c>
      <c r="F485" s="1">
        <f>IFERROR(VLOOKUP(B485,'1080 - TREASURER'!C$9:I$522,7,FALSE),0)</f>
        <v>5.6054683328645751</v>
      </c>
      <c r="G485" s="1">
        <f>IFERROR(VLOOKUP(B485,'1340 - ADM BUDGET AND PLANNING '!C$9:I$592,7,FALSE),0)</f>
        <v>500.76638841252657</v>
      </c>
      <c r="H485" s="1">
        <f>IFERROR(VLOOKUP(B485,'1342 - ADM INTERNAL AUDIT'!C$9:I$585,7,FALSE),0)</f>
        <v>91.775544706960346</v>
      </c>
      <c r="I485" s="1">
        <v>0</v>
      </c>
      <c r="J485" s="1">
        <f>IFERROR(VLOOKUP(B485,'LEGISLATIVE AUDITOR'!C$9:I$92,7,FALSE),0)</f>
        <v>0</v>
      </c>
      <c r="K485" s="1">
        <f>IFERROR(VLOOKUP(B485,'2892 - DCA ADMINISTRATION'!C$9:I$23,7,FALSE),0)</f>
        <v>0</v>
      </c>
      <c r="L485" s="1">
        <f>IFERROR(VLOOKUP(B485,'1052 - STATE ARCHIVES'!C$9:I$115,7,FALSE),0)</f>
        <v>0</v>
      </c>
      <c r="M485" s="1">
        <v>0</v>
      </c>
      <c r="N485" s="1">
        <f>IFERROR(VLOOKUP(B485,'2889 - LAW LIBRARY'!C$9:I$21,7,FALSE),0)</f>
        <v>0</v>
      </c>
      <c r="O485" s="1">
        <v>0</v>
      </c>
      <c r="P485" s="1">
        <f>IFERROR(VLOOKUP(B485,'3150 - DHHS ADMINISTRATION'!C$9:I$69,7,FALSE),0)</f>
        <v>0</v>
      </c>
      <c r="Q485" s="1">
        <f t="shared" si="7"/>
        <v>1785.5582384185398</v>
      </c>
    </row>
    <row r="486" spans="1:17">
      <c r="A486" s="1">
        <v>491</v>
      </c>
      <c r="B486" s="1" t="s">
        <v>498</v>
      </c>
      <c r="C486" s="1">
        <f>IFERROR(VLOOKUP(B486,'BUILDING DEPRECIATION'!C$9:I$200,7,FALSE),0)</f>
        <v>0</v>
      </c>
      <c r="D486" s="1">
        <v>0</v>
      </c>
      <c r="E486" s="1">
        <f>IFERROR(VLOOKUP(B486,'1130 - CONTROLLER'!C$9:I$582,7,FALSE),0)</f>
        <v>417.8726583969451</v>
      </c>
      <c r="F486" s="1">
        <f>IFERROR(VLOOKUP(B486,'1080 - TREASURER'!C$9:I$522,7,FALSE),0)</f>
        <v>5.0833013888028917</v>
      </c>
      <c r="G486" s="1">
        <f>IFERROR(VLOOKUP(B486,'1340 - ADM BUDGET AND PLANNING '!C$9:I$592,7,FALSE),0)</f>
        <v>449.86080675864667</v>
      </c>
      <c r="H486" s="1">
        <f>IFERROR(VLOOKUP(B486,'1342 - ADM INTERNAL AUDIT'!C$9:I$585,7,FALSE),0)</f>
        <v>32.631077578479733</v>
      </c>
      <c r="I486" s="1">
        <v>0</v>
      </c>
      <c r="J486" s="1">
        <f>IFERROR(VLOOKUP(B486,'LEGISLATIVE AUDITOR'!C$9:I$92,7,FALSE),0)</f>
        <v>0</v>
      </c>
      <c r="K486" s="1">
        <f>IFERROR(VLOOKUP(B486,'2892 - DCA ADMINISTRATION'!C$9:I$23,7,FALSE),0)</f>
        <v>0</v>
      </c>
      <c r="L486" s="1">
        <f>IFERROR(VLOOKUP(B486,'1052 - STATE ARCHIVES'!C$9:I$115,7,FALSE),0)</f>
        <v>0</v>
      </c>
      <c r="M486" s="1">
        <v>0</v>
      </c>
      <c r="N486" s="1">
        <f>IFERROR(VLOOKUP(B486,'2889 - LAW LIBRARY'!C$9:I$21,7,FALSE),0)</f>
        <v>0</v>
      </c>
      <c r="O486" s="1">
        <v>0</v>
      </c>
      <c r="P486" s="1">
        <f>IFERROR(VLOOKUP(B486,'3150 - DHHS ADMINISTRATION'!C$9:I$69,7,FALSE),0)</f>
        <v>0</v>
      </c>
      <c r="Q486" s="1">
        <f t="shared" si="7"/>
        <v>905.44784412287436</v>
      </c>
    </row>
    <row r="487" spans="1:17">
      <c r="A487" s="1">
        <v>492</v>
      </c>
      <c r="B487" s="1" t="s">
        <v>499</v>
      </c>
      <c r="C487" s="1">
        <f>IFERROR(VLOOKUP(B487,'BUILDING DEPRECIATION'!C$9:I$200,7,FALSE),0)</f>
        <v>0</v>
      </c>
      <c r="D487" s="1">
        <v>0</v>
      </c>
      <c r="E487" s="1">
        <f>IFERROR(VLOOKUP(B487,'1130 - CONTROLLER'!C$9:I$582,7,FALSE),0)</f>
        <v>19.166612220370936</v>
      </c>
      <c r="F487" s="1">
        <f>IFERROR(VLOOKUP(B487,'1080 - TREASURER'!C$9:I$522,7,FALSE),0)</f>
        <v>0</v>
      </c>
      <c r="G487" s="1">
        <f>IFERROR(VLOOKUP(B487,'1340 - ADM BUDGET AND PLANNING '!C$9:I$592,7,FALSE),0)</f>
        <v>422.44219380676776</v>
      </c>
      <c r="H487" s="1">
        <f>IFERROR(VLOOKUP(B487,'1342 - ADM INTERNAL AUDIT'!C$9:I$585,7,FALSE),0)</f>
        <v>1.4779241406488244</v>
      </c>
      <c r="I487" s="1">
        <v>0</v>
      </c>
      <c r="J487" s="1">
        <f>IFERROR(VLOOKUP(B487,'LEGISLATIVE AUDITOR'!C$9:I$92,7,FALSE),0)</f>
        <v>0</v>
      </c>
      <c r="K487" s="1">
        <f>IFERROR(VLOOKUP(B487,'2892 - DCA ADMINISTRATION'!C$9:I$23,7,FALSE),0)</f>
        <v>0</v>
      </c>
      <c r="L487" s="1">
        <f>IFERROR(VLOOKUP(B487,'1052 - STATE ARCHIVES'!C$9:I$115,7,FALSE),0)</f>
        <v>0</v>
      </c>
      <c r="M487" s="1">
        <v>0</v>
      </c>
      <c r="N487" s="1">
        <f>IFERROR(VLOOKUP(B487,'2889 - LAW LIBRARY'!C$9:I$21,7,FALSE),0)</f>
        <v>0</v>
      </c>
      <c r="O487" s="1">
        <v>0</v>
      </c>
      <c r="P487" s="1">
        <f>IFERROR(VLOOKUP(B487,'3150 - DHHS ADMINISTRATION'!C$9:I$69,7,FALSE),0)</f>
        <v>0</v>
      </c>
      <c r="Q487" s="1">
        <f t="shared" si="7"/>
        <v>443.08673016778755</v>
      </c>
    </row>
    <row r="488" spans="1:17">
      <c r="A488" s="1">
        <v>493</v>
      </c>
      <c r="B488" s="1" t="s">
        <v>500</v>
      </c>
      <c r="C488" s="1">
        <f>IFERROR(VLOOKUP(B488,'BUILDING DEPRECIATION'!C$9:I$200,7,FALSE),0)</f>
        <v>0</v>
      </c>
      <c r="D488" s="1">
        <v>0</v>
      </c>
      <c r="E488" s="1">
        <f>IFERROR(VLOOKUP(B488,'1130 - CONTROLLER'!C$9:I$582,7,FALSE),0)</f>
        <v>203.74555988421025</v>
      </c>
      <c r="F488" s="1">
        <f>IFERROR(VLOOKUP(B488,'1080 - TREASURER'!C$9:I$522,7,FALSE),0)</f>
        <v>6.5670607478096752</v>
      </c>
      <c r="G488" s="1">
        <f>IFERROR(VLOOKUP(B488,'1340 - ADM BUDGET AND PLANNING '!C$9:I$592,7,FALSE),0)</f>
        <v>430.0604730584048</v>
      </c>
      <c r="H488" s="1">
        <f>IFERROR(VLOOKUP(B488,'1342 - ADM INTERNAL AUDIT'!C$9:I$585,7,FALSE),0)</f>
        <v>13.421793724524342</v>
      </c>
      <c r="I488" s="1">
        <v>0</v>
      </c>
      <c r="J488" s="1">
        <f>IFERROR(VLOOKUP(B488,'LEGISLATIVE AUDITOR'!C$9:I$92,7,FALSE),0)</f>
        <v>0</v>
      </c>
      <c r="K488" s="1">
        <f>IFERROR(VLOOKUP(B488,'2892 - DCA ADMINISTRATION'!C$9:I$23,7,FALSE),0)</f>
        <v>0</v>
      </c>
      <c r="L488" s="1">
        <f>IFERROR(VLOOKUP(B488,'1052 - STATE ARCHIVES'!C$9:I$115,7,FALSE),0)</f>
        <v>0</v>
      </c>
      <c r="M488" s="1">
        <v>0</v>
      </c>
      <c r="N488" s="1">
        <f>IFERROR(VLOOKUP(B488,'2889 - LAW LIBRARY'!C$9:I$21,7,FALSE),0)</f>
        <v>0</v>
      </c>
      <c r="O488" s="1">
        <v>16212.261350562099</v>
      </c>
      <c r="P488" s="1">
        <f>IFERROR(VLOOKUP(B488,'3150 - DHHS ADMINISTRATION'!C$9:I$69,7,FALSE),0)</f>
        <v>0</v>
      </c>
      <c r="Q488" s="1">
        <f t="shared" si="7"/>
        <v>16866.056237977049</v>
      </c>
    </row>
    <row r="489" spans="1:17">
      <c r="A489" s="1">
        <v>494</v>
      </c>
      <c r="B489" s="1" t="s">
        <v>501</v>
      </c>
      <c r="C489" s="1">
        <f>IFERROR(VLOOKUP(B489,'BUILDING DEPRECIATION'!C$9:I$200,7,FALSE),0)</f>
        <v>0</v>
      </c>
      <c r="D489" s="1">
        <v>0</v>
      </c>
      <c r="E489" s="1">
        <f>IFERROR(VLOOKUP(B489,'1130 - CONTROLLER'!C$9:I$582,7,FALSE),0)</f>
        <v>995.98041043342789</v>
      </c>
      <c r="F489" s="1">
        <f>IFERROR(VLOOKUP(B489,'1080 - TREASURER'!C$9:I$522,7,FALSE),0)</f>
        <v>-1.7862135676267599</v>
      </c>
      <c r="G489" s="1">
        <f>IFERROR(VLOOKUP(B489,'1340 - ADM BUDGET AND PLANNING '!C$9:I$592,7,FALSE),0)</f>
        <v>1324.4634136702243</v>
      </c>
      <c r="H489" s="1">
        <f>IFERROR(VLOOKUP(B489,'1342 - ADM INTERNAL AUDIT'!C$9:I$585,7,FALSE),0)</f>
        <v>74.148113220215393</v>
      </c>
      <c r="I489" s="1">
        <v>0</v>
      </c>
      <c r="J489" s="1">
        <f>IFERROR(VLOOKUP(B489,'LEGISLATIVE AUDITOR'!C$9:I$92,7,FALSE),0)</f>
        <v>0</v>
      </c>
      <c r="K489" s="1">
        <f>IFERROR(VLOOKUP(B489,'2892 - DCA ADMINISTRATION'!C$9:I$23,7,FALSE),0)</f>
        <v>0</v>
      </c>
      <c r="L489" s="1">
        <f>IFERROR(VLOOKUP(B489,'1052 - STATE ARCHIVES'!C$9:I$115,7,FALSE),0)</f>
        <v>0</v>
      </c>
      <c r="M489" s="1">
        <v>0</v>
      </c>
      <c r="N489" s="1">
        <f>IFERROR(VLOOKUP(B489,'2889 - LAW LIBRARY'!C$9:I$21,7,FALSE),0)</f>
        <v>0</v>
      </c>
      <c r="O489" s="1">
        <v>0</v>
      </c>
      <c r="P489" s="1">
        <f>IFERROR(VLOOKUP(B489,'3150 - DHHS ADMINISTRATION'!C$9:I$69,7,FALSE),0)</f>
        <v>0</v>
      </c>
      <c r="Q489" s="1">
        <f t="shared" si="7"/>
        <v>2392.8057237562407</v>
      </c>
    </row>
    <row r="490" spans="1:17">
      <c r="A490" s="1">
        <v>495</v>
      </c>
      <c r="B490" s="1" t="s">
        <v>502</v>
      </c>
      <c r="C490" s="1">
        <f>IFERROR(VLOOKUP(B490,'BUILDING DEPRECIATION'!C$9:I$200,7,FALSE),0)</f>
        <v>0</v>
      </c>
      <c r="D490" s="1">
        <v>0</v>
      </c>
      <c r="E490" s="1">
        <f>IFERROR(VLOOKUP(B490,'1130 - CONTROLLER'!C$9:I$582,7,FALSE),0)</f>
        <v>176.75864453812471</v>
      </c>
      <c r="F490" s="1">
        <f>IFERROR(VLOOKUP(B490,'1080 - TREASURER'!C$9:I$522,7,FALSE),0)</f>
        <v>-0.63202331178253812</v>
      </c>
      <c r="G490" s="1">
        <f>IFERROR(VLOOKUP(B490,'1340 - ADM BUDGET AND PLANNING '!C$9:I$592,7,FALSE),0)</f>
        <v>854.3986818687174</v>
      </c>
      <c r="H490" s="1">
        <f>IFERROR(VLOOKUP(B490,'1342 - ADM INTERNAL AUDIT'!C$9:I$585,7,FALSE),0)</f>
        <v>13.769325630639585</v>
      </c>
      <c r="I490" s="1">
        <v>0</v>
      </c>
      <c r="J490" s="1">
        <f>IFERROR(VLOOKUP(B490,'LEGISLATIVE AUDITOR'!C$9:I$92,7,FALSE),0)</f>
        <v>0</v>
      </c>
      <c r="K490" s="1">
        <f>IFERROR(VLOOKUP(B490,'2892 - DCA ADMINISTRATION'!C$9:I$23,7,FALSE),0)</f>
        <v>0</v>
      </c>
      <c r="L490" s="1">
        <f>IFERROR(VLOOKUP(B490,'1052 - STATE ARCHIVES'!C$9:I$115,7,FALSE),0)</f>
        <v>0</v>
      </c>
      <c r="M490" s="1">
        <v>0</v>
      </c>
      <c r="N490" s="1">
        <f>IFERROR(VLOOKUP(B490,'2889 - LAW LIBRARY'!C$9:I$21,7,FALSE),0)</f>
        <v>0</v>
      </c>
      <c r="O490" s="1">
        <v>0</v>
      </c>
      <c r="P490" s="1">
        <f>IFERROR(VLOOKUP(B490,'3150 - DHHS ADMINISTRATION'!C$9:I$69,7,FALSE),0)</f>
        <v>0</v>
      </c>
      <c r="Q490" s="1">
        <f t="shared" si="7"/>
        <v>1044.2946287256991</v>
      </c>
    </row>
    <row r="491" spans="1:17">
      <c r="A491" s="1">
        <v>496</v>
      </c>
      <c r="B491" s="1" t="s">
        <v>503</v>
      </c>
      <c r="C491" s="1">
        <f>IFERROR(VLOOKUP(B491,'BUILDING DEPRECIATION'!C$9:I$200,7,FALSE),0)</f>
        <v>0</v>
      </c>
      <c r="D491" s="1">
        <v>0</v>
      </c>
      <c r="E491" s="1">
        <f>IFERROR(VLOOKUP(B491,'1130 - CONTROLLER'!C$9:I$582,7,FALSE),0)</f>
        <v>-25.568334839049271</v>
      </c>
      <c r="F491" s="1">
        <f>IFERROR(VLOOKUP(B491,'1080 - TREASURER'!C$9:I$522,7,FALSE),0)</f>
        <v>-0.93447752040251375</v>
      </c>
      <c r="G491" s="1">
        <f>IFERROR(VLOOKUP(B491,'1340 - ADM BUDGET AND PLANNING '!C$9:I$592,7,FALSE),0)</f>
        <v>1257.3854409061589</v>
      </c>
      <c r="H491" s="1">
        <f>IFERROR(VLOOKUP(B491,'1342 - ADM INTERNAL AUDIT'!C$9:I$585,7,FALSE),0)</f>
        <v>-4.1218078735457571</v>
      </c>
      <c r="I491" s="1">
        <v>0</v>
      </c>
      <c r="J491" s="1">
        <f>IFERROR(VLOOKUP(B491,'LEGISLATIVE AUDITOR'!C$9:I$92,7,FALSE),0)</f>
        <v>0</v>
      </c>
      <c r="K491" s="1">
        <f>IFERROR(VLOOKUP(B491,'2892 - DCA ADMINISTRATION'!C$9:I$23,7,FALSE),0)</f>
        <v>0</v>
      </c>
      <c r="L491" s="1">
        <f>IFERROR(VLOOKUP(B491,'1052 - STATE ARCHIVES'!C$9:I$115,7,FALSE),0)</f>
        <v>0</v>
      </c>
      <c r="M491" s="1">
        <v>0</v>
      </c>
      <c r="N491" s="1">
        <f>IFERROR(VLOOKUP(B491,'2889 - LAW LIBRARY'!C$9:I$21,7,FALSE),0)</f>
        <v>0</v>
      </c>
      <c r="O491" s="1">
        <v>0</v>
      </c>
      <c r="P491" s="1">
        <f>IFERROR(VLOOKUP(B491,'3150 - DHHS ADMINISTRATION'!C$9:I$69,7,FALSE),0)</f>
        <v>0</v>
      </c>
      <c r="Q491" s="1">
        <f t="shared" si="7"/>
        <v>1226.7608206731613</v>
      </c>
    </row>
    <row r="492" spans="1:17">
      <c r="A492" s="1">
        <v>497</v>
      </c>
      <c r="B492" s="1" t="s">
        <v>504</v>
      </c>
      <c r="C492" s="1">
        <f>IFERROR(VLOOKUP(B492,'BUILDING DEPRECIATION'!C$9:I$200,7,FALSE),0)</f>
        <v>0</v>
      </c>
      <c r="D492" s="1">
        <v>0</v>
      </c>
      <c r="E492" s="1">
        <f>IFERROR(VLOOKUP(B492,'1130 - CONTROLLER'!C$9:I$582,7,FALSE),0)</f>
        <v>18.831156738773586</v>
      </c>
      <c r="F492" s="1">
        <f>IFERROR(VLOOKUP(B492,'1080 - TREASURER'!C$9:I$522,7,FALSE),0)</f>
        <v>-1.2640466235650762</v>
      </c>
      <c r="G492" s="1">
        <f>IFERROR(VLOOKUP(B492,'1340 - ADM BUDGET AND PLANNING '!C$9:I$592,7,FALSE),0)</f>
        <v>422.33564223579759</v>
      </c>
      <c r="H492" s="1">
        <f>IFERROR(VLOOKUP(B492,'1342 - ADM INTERNAL AUDIT'!C$9:I$585,7,FALSE),0)</f>
        <v>1.4109454372113908</v>
      </c>
      <c r="I492" s="1">
        <v>0</v>
      </c>
      <c r="J492" s="1">
        <f>IFERROR(VLOOKUP(B492,'LEGISLATIVE AUDITOR'!C$9:I$92,7,FALSE),0)</f>
        <v>0</v>
      </c>
      <c r="K492" s="1">
        <f>IFERROR(VLOOKUP(B492,'2892 - DCA ADMINISTRATION'!C$9:I$23,7,FALSE),0)</f>
        <v>0</v>
      </c>
      <c r="L492" s="1">
        <f>IFERROR(VLOOKUP(B492,'1052 - STATE ARCHIVES'!C$9:I$115,7,FALSE),0)</f>
        <v>0</v>
      </c>
      <c r="M492" s="1">
        <v>0</v>
      </c>
      <c r="N492" s="1">
        <f>IFERROR(VLOOKUP(B492,'2889 - LAW LIBRARY'!C$9:I$21,7,FALSE),0)</f>
        <v>0</v>
      </c>
      <c r="O492" s="1">
        <v>0</v>
      </c>
      <c r="P492" s="1">
        <f>IFERROR(VLOOKUP(B492,'3150 - DHHS ADMINISTRATION'!C$9:I$69,7,FALSE),0)</f>
        <v>0</v>
      </c>
      <c r="Q492" s="1">
        <f t="shared" si="7"/>
        <v>441.3136977882175</v>
      </c>
    </row>
    <row r="493" spans="1:17">
      <c r="A493" s="1">
        <v>498</v>
      </c>
      <c r="B493" s="1" t="s">
        <v>505</v>
      </c>
      <c r="C493" s="1">
        <f>IFERROR(VLOOKUP(B493,'BUILDING DEPRECIATION'!C$9:I$200,7,FALSE),0)</f>
        <v>0</v>
      </c>
      <c r="D493" s="1">
        <v>0</v>
      </c>
      <c r="E493" s="1">
        <f>IFERROR(VLOOKUP(B493,'1130 - CONTROLLER'!C$9:I$582,7,FALSE),0)</f>
        <v>71.7800262374939</v>
      </c>
      <c r="F493" s="1">
        <f>IFERROR(VLOOKUP(B493,'1080 - TREASURER'!C$9:I$522,7,FALSE),0)</f>
        <v>0</v>
      </c>
      <c r="G493" s="1">
        <f>IFERROR(VLOOKUP(B493,'1340 - ADM BUDGET AND PLANNING '!C$9:I$592,7,FALSE),0)</f>
        <v>425.84210569875614</v>
      </c>
      <c r="H493" s="1">
        <f>IFERROR(VLOOKUP(B493,'1342 - ADM INTERNAL AUDIT'!C$9:I$585,7,FALSE),0)</f>
        <v>5.4823228394430394</v>
      </c>
      <c r="I493" s="1">
        <v>0</v>
      </c>
      <c r="J493" s="1">
        <f>IFERROR(VLOOKUP(B493,'LEGISLATIVE AUDITOR'!C$9:I$92,7,FALSE),0)</f>
        <v>0</v>
      </c>
      <c r="K493" s="1">
        <f>IFERROR(VLOOKUP(B493,'2892 - DCA ADMINISTRATION'!C$9:I$23,7,FALSE),0)</f>
        <v>0</v>
      </c>
      <c r="L493" s="1">
        <f>IFERROR(VLOOKUP(B493,'1052 - STATE ARCHIVES'!C$9:I$115,7,FALSE),0)</f>
        <v>0</v>
      </c>
      <c r="M493" s="1">
        <v>0</v>
      </c>
      <c r="N493" s="1">
        <f>IFERROR(VLOOKUP(B493,'2889 - LAW LIBRARY'!C$9:I$21,7,FALSE),0)</f>
        <v>0</v>
      </c>
      <c r="O493" s="1">
        <v>0</v>
      </c>
      <c r="P493" s="1">
        <f>IFERROR(VLOOKUP(B493,'3150 - DHHS ADMINISTRATION'!C$9:I$69,7,FALSE),0)</f>
        <v>0</v>
      </c>
      <c r="Q493" s="1">
        <f t="shared" si="7"/>
        <v>503.10445477569311</v>
      </c>
    </row>
    <row r="494" spans="1:17">
      <c r="A494" s="1">
        <v>499</v>
      </c>
      <c r="B494" s="1" t="s">
        <v>506</v>
      </c>
      <c r="C494" s="1">
        <f>IFERROR(VLOOKUP(B494,'BUILDING DEPRECIATION'!C$9:I$200,7,FALSE),0)</f>
        <v>0</v>
      </c>
      <c r="D494" s="1">
        <v>0</v>
      </c>
      <c r="E494" s="1">
        <f>IFERROR(VLOOKUP(B494,'1130 - CONTROLLER'!C$9:I$582,7,FALSE),0)</f>
        <v>210.17737786654808</v>
      </c>
      <c r="F494" s="1">
        <f>IFERROR(VLOOKUP(B494,'1080 - TREASURER'!C$9:I$522,7,FALSE),0)</f>
        <v>0</v>
      </c>
      <c r="G494" s="1">
        <f>IFERROR(VLOOKUP(B494,'1340 - ADM BUDGET AND PLANNING '!C$9:I$592,7,FALSE),0)</f>
        <v>432.55088375071017</v>
      </c>
      <c r="H494" s="1">
        <f>IFERROR(VLOOKUP(B494,'1342 - ADM INTERNAL AUDIT'!C$9:I$585,7,FALSE),0)</f>
        <v>14.924511821199285</v>
      </c>
      <c r="I494" s="1">
        <v>0</v>
      </c>
      <c r="J494" s="1">
        <f>IFERROR(VLOOKUP(B494,'LEGISLATIVE AUDITOR'!C$9:I$92,7,FALSE),0)</f>
        <v>0</v>
      </c>
      <c r="K494" s="1">
        <f>IFERROR(VLOOKUP(B494,'2892 - DCA ADMINISTRATION'!C$9:I$23,7,FALSE),0)</f>
        <v>0</v>
      </c>
      <c r="L494" s="1">
        <f>IFERROR(VLOOKUP(B494,'1052 - STATE ARCHIVES'!C$9:I$115,7,FALSE),0)</f>
        <v>0</v>
      </c>
      <c r="M494" s="1">
        <v>0</v>
      </c>
      <c r="N494" s="1">
        <f>IFERROR(VLOOKUP(B494,'2889 - LAW LIBRARY'!C$9:I$21,7,FALSE),0)</f>
        <v>0</v>
      </c>
      <c r="O494" s="1">
        <v>0</v>
      </c>
      <c r="P494" s="1">
        <f>IFERROR(VLOOKUP(B494,'3150 - DHHS ADMINISTRATION'!C$9:I$69,7,FALSE),0)</f>
        <v>0</v>
      </c>
      <c r="Q494" s="1">
        <f t="shared" si="7"/>
        <v>657.65277343845753</v>
      </c>
    </row>
    <row r="495" spans="1:17">
      <c r="A495" s="1">
        <v>500</v>
      </c>
      <c r="B495" s="1" t="s">
        <v>507</v>
      </c>
      <c r="C495" s="1">
        <f>IFERROR(VLOOKUP(B495,'BUILDING DEPRECIATION'!C$9:I$200,7,FALSE),0)</f>
        <v>0</v>
      </c>
      <c r="D495" s="1">
        <v>0</v>
      </c>
      <c r="E495" s="1">
        <f>IFERROR(VLOOKUP(B495,'1130 - CONTROLLER'!C$9:I$582,7,FALSE),0)</f>
        <v>-13.681983403171586</v>
      </c>
      <c r="F495" s="1">
        <f>IFERROR(VLOOKUP(B495,'1080 - TREASURER'!C$9:I$522,7,FALSE),0)</f>
        <v>0</v>
      </c>
      <c r="G495" s="1">
        <f>IFERROR(VLOOKUP(B495,'1340 - ADM BUDGET AND PLANNING '!C$9:I$592,7,FALSE),0)</f>
        <v>209.36855377192728</v>
      </c>
      <c r="H495" s="1">
        <f>IFERROR(VLOOKUP(B495,'1342 - ADM INTERNAL AUDIT'!C$9:I$585,7,FALSE),0)</f>
        <v>-1.2022464248263232</v>
      </c>
      <c r="I495" s="1">
        <v>0</v>
      </c>
      <c r="J495" s="1">
        <f>IFERROR(VLOOKUP(B495,'LEGISLATIVE AUDITOR'!C$9:I$92,7,FALSE),0)</f>
        <v>0</v>
      </c>
      <c r="K495" s="1">
        <f>IFERROR(VLOOKUP(B495,'2892 - DCA ADMINISTRATION'!C$9:I$23,7,FALSE),0)</f>
        <v>0</v>
      </c>
      <c r="L495" s="1">
        <f>IFERROR(VLOOKUP(B495,'1052 - STATE ARCHIVES'!C$9:I$115,7,FALSE),0)</f>
        <v>0</v>
      </c>
      <c r="M495" s="1">
        <v>0</v>
      </c>
      <c r="N495" s="1">
        <f>IFERROR(VLOOKUP(B495,'2889 - LAW LIBRARY'!C$9:I$21,7,FALSE),0)</f>
        <v>0</v>
      </c>
      <c r="O495" s="1">
        <v>0</v>
      </c>
      <c r="P495" s="1">
        <f>IFERROR(VLOOKUP(B495,'3150 - DHHS ADMINISTRATION'!C$9:I$69,7,FALSE),0)</f>
        <v>0</v>
      </c>
      <c r="Q495" s="1">
        <f t="shared" si="7"/>
        <v>194.48432394392938</v>
      </c>
    </row>
    <row r="496" spans="1:17">
      <c r="A496" s="1">
        <v>501</v>
      </c>
      <c r="B496" s="1" t="s">
        <v>508</v>
      </c>
      <c r="C496" s="1">
        <f>IFERROR(VLOOKUP(B496,'BUILDING DEPRECIATION'!C$9:I$200,7,FALSE),0)</f>
        <v>0</v>
      </c>
      <c r="D496" s="1">
        <v>0</v>
      </c>
      <c r="E496" s="1">
        <f>IFERROR(VLOOKUP(B496,'1130 - CONTROLLER'!C$9:I$582,7,FALSE),0)</f>
        <v>3.765755430552332</v>
      </c>
      <c r="F496" s="1">
        <f>IFERROR(VLOOKUP(B496,'1080 - TREASURER'!C$9:I$522,7,FALSE),0)</f>
        <v>-2.5280932471301525</v>
      </c>
      <c r="G496" s="1">
        <f>IFERROR(VLOOKUP(B496,'1340 - ADM BUDGET AND PLANNING '!C$9:I$592,7,FALSE),0)</f>
        <v>415.20123618278262</v>
      </c>
      <c r="H496" s="1">
        <f>IFERROR(VLOOKUP(B496,'1342 - ADM INTERNAL AUDIT'!C$9:I$585,7,FALSE),0)</f>
        <v>-2.7442618536951233</v>
      </c>
      <c r="I496" s="1">
        <v>0</v>
      </c>
      <c r="J496" s="1">
        <f>IFERROR(VLOOKUP(B496,'LEGISLATIVE AUDITOR'!C$9:I$92,7,FALSE),0)</f>
        <v>0</v>
      </c>
      <c r="K496" s="1">
        <f>IFERROR(VLOOKUP(B496,'2892 - DCA ADMINISTRATION'!C$9:I$23,7,FALSE),0)</f>
        <v>0</v>
      </c>
      <c r="L496" s="1">
        <f>IFERROR(VLOOKUP(B496,'1052 - STATE ARCHIVES'!C$9:I$115,7,FALSE),0)</f>
        <v>0</v>
      </c>
      <c r="M496" s="1">
        <v>0</v>
      </c>
      <c r="N496" s="1">
        <f>IFERROR(VLOOKUP(B496,'2889 - LAW LIBRARY'!C$9:I$21,7,FALSE),0)</f>
        <v>0</v>
      </c>
      <c r="O496" s="1">
        <v>0</v>
      </c>
      <c r="P496" s="1">
        <f>IFERROR(VLOOKUP(B496,'3150 - DHHS ADMINISTRATION'!C$9:I$69,7,FALSE),0)</f>
        <v>0</v>
      </c>
      <c r="Q496" s="1">
        <f t="shared" si="7"/>
        <v>413.69463651250965</v>
      </c>
    </row>
    <row r="497" spans="1:17">
      <c r="A497" s="1">
        <v>502</v>
      </c>
      <c r="B497" s="1" t="s">
        <v>509</v>
      </c>
      <c r="C497" s="1">
        <f>IFERROR(VLOOKUP(B497,'BUILDING DEPRECIATION'!C$9:I$200,7,FALSE),0)</f>
        <v>0</v>
      </c>
      <c r="D497" s="1">
        <v>0</v>
      </c>
      <c r="E497" s="1">
        <f>IFERROR(VLOOKUP(B497,'1130 - CONTROLLER'!C$9:I$582,7,FALSE),0)</f>
        <v>52.540709227137768</v>
      </c>
      <c r="F497" s="1">
        <f>IFERROR(VLOOKUP(B497,'1080 - TREASURER'!C$9:I$522,7,FALSE),0)</f>
        <v>0.85173604722424623</v>
      </c>
      <c r="G497" s="1">
        <f>IFERROR(VLOOKUP(B497,'1340 - ADM BUDGET AND PLANNING '!C$9:I$592,7,FALSE),0)</f>
        <v>423.9819060282959</v>
      </c>
      <c r="H497" s="1">
        <f>IFERROR(VLOOKUP(B497,'1342 - ADM INTERNAL AUDIT'!C$9:I$585,7,FALSE),0)</f>
        <v>3.7167452845895896</v>
      </c>
      <c r="I497" s="1">
        <v>0</v>
      </c>
      <c r="J497" s="1">
        <f>IFERROR(VLOOKUP(B497,'LEGISLATIVE AUDITOR'!C$9:I$92,7,FALSE),0)</f>
        <v>0</v>
      </c>
      <c r="K497" s="1">
        <f>IFERROR(VLOOKUP(B497,'2892 - DCA ADMINISTRATION'!C$9:I$23,7,FALSE),0)</f>
        <v>0</v>
      </c>
      <c r="L497" s="1">
        <f>IFERROR(VLOOKUP(B497,'1052 - STATE ARCHIVES'!C$9:I$115,7,FALSE),0)</f>
        <v>0</v>
      </c>
      <c r="M497" s="1">
        <v>0</v>
      </c>
      <c r="N497" s="1">
        <f>IFERROR(VLOOKUP(B497,'2889 - LAW LIBRARY'!C$9:I$21,7,FALSE),0)</f>
        <v>0</v>
      </c>
      <c r="O497" s="1">
        <v>0</v>
      </c>
      <c r="P497" s="1">
        <f>IFERROR(VLOOKUP(B497,'3150 - DHHS ADMINISTRATION'!C$9:I$69,7,FALSE),0)</f>
        <v>0</v>
      </c>
      <c r="Q497" s="1">
        <f t="shared" si="7"/>
        <v>481.09109658724748</v>
      </c>
    </row>
    <row r="498" spans="1:17">
      <c r="A498" s="1">
        <v>503</v>
      </c>
      <c r="B498" s="1" t="s">
        <v>510</v>
      </c>
      <c r="C498" s="1">
        <f>IFERROR(VLOOKUP(B498,'BUILDING DEPRECIATION'!C$9:I$200,7,FALSE),0)</f>
        <v>0</v>
      </c>
      <c r="D498" s="1">
        <v>0</v>
      </c>
      <c r="E498" s="1">
        <f>IFERROR(VLOOKUP(B498,'1130 - CONTROLLER'!C$9:I$582,7,FALSE),0)</f>
        <v>393.58696820463166</v>
      </c>
      <c r="F498" s="1">
        <f>IFERROR(VLOOKUP(B498,'1080 - TREASURER'!C$9:I$522,7,FALSE),0)</f>
        <v>-0.52216694406168396</v>
      </c>
      <c r="G498" s="1">
        <f>IFERROR(VLOOKUP(B498,'1340 - ADM BUDGET AND PLANNING '!C$9:I$592,7,FALSE),0)</f>
        <v>446.28585081266556</v>
      </c>
      <c r="H498" s="1">
        <f>IFERROR(VLOOKUP(B498,'1342 - ADM INTERNAL AUDIT'!C$9:I$585,7,FALSE),0)</f>
        <v>29.803288789223849</v>
      </c>
      <c r="I498" s="1">
        <v>0</v>
      </c>
      <c r="J498" s="1">
        <f>IFERROR(VLOOKUP(B498,'LEGISLATIVE AUDITOR'!C$9:I$92,7,FALSE),0)</f>
        <v>0</v>
      </c>
      <c r="K498" s="1">
        <f>IFERROR(VLOOKUP(B498,'2892 - DCA ADMINISTRATION'!C$9:I$23,7,FALSE),0)</f>
        <v>0</v>
      </c>
      <c r="L498" s="1">
        <f>IFERROR(VLOOKUP(B498,'1052 - STATE ARCHIVES'!C$9:I$115,7,FALSE),0)</f>
        <v>0</v>
      </c>
      <c r="M498" s="1">
        <v>0</v>
      </c>
      <c r="N498" s="1">
        <f>IFERROR(VLOOKUP(B498,'2889 - LAW LIBRARY'!C$9:I$21,7,FALSE),0)</f>
        <v>0</v>
      </c>
      <c r="O498" s="1">
        <v>0</v>
      </c>
      <c r="P498" s="1">
        <f>IFERROR(VLOOKUP(B498,'3150 - DHHS ADMINISTRATION'!C$9:I$69,7,FALSE),0)</f>
        <v>0</v>
      </c>
      <c r="Q498" s="1">
        <f t="shared" si="7"/>
        <v>869.15394086245942</v>
      </c>
    </row>
    <row r="499" spans="1:17">
      <c r="A499" s="1">
        <v>504</v>
      </c>
      <c r="B499" s="1" t="s">
        <v>511</v>
      </c>
      <c r="C499" s="1">
        <f>IFERROR(VLOOKUP(B499,'BUILDING DEPRECIATION'!C$9:I$200,7,FALSE),0)</f>
        <v>0</v>
      </c>
      <c r="D499" s="1">
        <v>0</v>
      </c>
      <c r="E499" s="1">
        <f>IFERROR(VLOOKUP(B499,'1130 - CONTROLLER'!C$9:I$582,7,FALSE),0)</f>
        <v>-48.994081614206465</v>
      </c>
      <c r="F499" s="1">
        <f>IFERROR(VLOOKUP(B499,'1080 - TREASURER'!C$9:I$522,7,FALSE),0)</f>
        <v>-2.5280932471301525</v>
      </c>
      <c r="G499" s="1">
        <f>IFERROR(VLOOKUP(B499,'1340 - ADM BUDGET AND PLANNING '!C$9:I$592,7,FALSE),0)</f>
        <v>413.20904796240711</v>
      </c>
      <c r="H499" s="1">
        <f>IFERROR(VLOOKUP(B499,'1342 - ADM INTERNAL AUDIT'!C$9:I$585,7,FALSE),0)</f>
        <v>-6.0677403789947455</v>
      </c>
      <c r="I499" s="1">
        <v>0</v>
      </c>
      <c r="J499" s="1">
        <f>IFERROR(VLOOKUP(B499,'LEGISLATIVE AUDITOR'!C$9:I$92,7,FALSE),0)</f>
        <v>0</v>
      </c>
      <c r="K499" s="1">
        <f>IFERROR(VLOOKUP(B499,'2892 - DCA ADMINISTRATION'!C$9:I$23,7,FALSE),0)</f>
        <v>0</v>
      </c>
      <c r="L499" s="1">
        <f>IFERROR(VLOOKUP(B499,'1052 - STATE ARCHIVES'!C$9:I$115,7,FALSE),0)</f>
        <v>0</v>
      </c>
      <c r="M499" s="1">
        <v>0</v>
      </c>
      <c r="N499" s="1">
        <f>IFERROR(VLOOKUP(B499,'2889 - LAW LIBRARY'!C$9:I$21,7,FALSE),0)</f>
        <v>0</v>
      </c>
      <c r="O499" s="1">
        <v>0</v>
      </c>
      <c r="P499" s="1">
        <f>IFERROR(VLOOKUP(B499,'3150 - DHHS ADMINISTRATION'!C$9:I$69,7,FALSE),0)</f>
        <v>0</v>
      </c>
      <c r="Q499" s="1">
        <f t="shared" si="7"/>
        <v>355.61913272207573</v>
      </c>
    </row>
    <row r="500" spans="1:17">
      <c r="A500" s="1">
        <v>505</v>
      </c>
      <c r="B500" s="1" t="s">
        <v>512</v>
      </c>
      <c r="C500" s="1">
        <f>IFERROR(VLOOKUP(B500,'BUILDING DEPRECIATION'!C$9:I$200,7,FALSE),0)</f>
        <v>0</v>
      </c>
      <c r="D500" s="1">
        <v>0</v>
      </c>
      <c r="E500" s="1">
        <f>IFERROR(VLOOKUP(B500,'1130 - CONTROLLER'!C$9:I$582,7,FALSE),0)</f>
        <v>47.918050722425491</v>
      </c>
      <c r="F500" s="1">
        <f>IFERROR(VLOOKUP(B500,'1080 - TREASURER'!C$9:I$522,7,FALSE),0)</f>
        <v>-1.2640466235650762</v>
      </c>
      <c r="G500" s="1">
        <f>IFERROR(VLOOKUP(B500,'1340 - ADM BUDGET AND PLANNING '!C$9:I$592,7,FALSE),0)</f>
        <v>420.50004680826072</v>
      </c>
      <c r="H500" s="1">
        <f>IFERROR(VLOOKUP(B500,'1342 - ADM INTERNAL AUDIT'!C$9:I$585,7,FALSE),0)</f>
        <v>1.8104698487663011</v>
      </c>
      <c r="I500" s="1">
        <v>0</v>
      </c>
      <c r="J500" s="1">
        <f>IFERROR(VLOOKUP(B500,'LEGISLATIVE AUDITOR'!C$9:I$92,7,FALSE),0)</f>
        <v>0</v>
      </c>
      <c r="K500" s="1">
        <f>IFERROR(VLOOKUP(B500,'2892 - DCA ADMINISTRATION'!C$9:I$23,7,FALSE),0)</f>
        <v>0</v>
      </c>
      <c r="L500" s="1">
        <f>IFERROR(VLOOKUP(B500,'1052 - STATE ARCHIVES'!C$9:I$115,7,FALSE),0)</f>
        <v>0</v>
      </c>
      <c r="M500" s="1">
        <v>0</v>
      </c>
      <c r="N500" s="1">
        <f>IFERROR(VLOOKUP(B500,'2889 - LAW LIBRARY'!C$9:I$21,7,FALSE),0)</f>
        <v>0</v>
      </c>
      <c r="O500" s="1">
        <v>0</v>
      </c>
      <c r="P500" s="1">
        <f>IFERROR(VLOOKUP(B500,'3150 - DHHS ADMINISTRATION'!C$9:I$69,7,FALSE),0)</f>
        <v>0</v>
      </c>
      <c r="Q500" s="1">
        <f t="shared" si="7"/>
        <v>468.96452075588741</v>
      </c>
    </row>
    <row r="501" spans="1:17">
      <c r="A501" s="1">
        <v>506</v>
      </c>
      <c r="B501" s="1" t="s">
        <v>513</v>
      </c>
      <c r="C501" s="1">
        <f>IFERROR(VLOOKUP(B501,'BUILDING DEPRECIATION'!C$9:I$200,7,FALSE),0)</f>
        <v>0</v>
      </c>
      <c r="D501" s="1">
        <v>0</v>
      </c>
      <c r="E501" s="1">
        <f>IFERROR(VLOOKUP(B501,'1130 - CONTROLLER'!C$9:I$582,7,FALSE),0)</f>
        <v>9.5712987713519624</v>
      </c>
      <c r="F501" s="1">
        <f>IFERROR(VLOOKUP(B501,'1080 - TREASURER'!C$9:I$522,7,FALSE),0)</f>
        <v>0.68254037114483157</v>
      </c>
      <c r="G501" s="1">
        <f>IFERROR(VLOOKUP(B501,'1340 - ADM BUDGET AND PLANNING '!C$9:I$592,7,FALSE),0)</f>
        <v>415.25544108475947</v>
      </c>
      <c r="H501" s="1">
        <f>IFERROR(VLOOKUP(B501,'1342 - ADM INTERNAL AUDIT'!C$9:I$585,7,FALSE),0)</f>
        <v>-2.4591361172761115</v>
      </c>
      <c r="I501" s="1">
        <v>0</v>
      </c>
      <c r="J501" s="1">
        <f>IFERROR(VLOOKUP(B501,'LEGISLATIVE AUDITOR'!C$9:I$92,7,FALSE),0)</f>
        <v>0</v>
      </c>
      <c r="K501" s="1">
        <f>IFERROR(VLOOKUP(B501,'2892 - DCA ADMINISTRATION'!C$9:I$23,7,FALSE),0)</f>
        <v>0</v>
      </c>
      <c r="L501" s="1">
        <f>IFERROR(VLOOKUP(B501,'1052 - STATE ARCHIVES'!C$9:I$115,7,FALSE),0)</f>
        <v>0</v>
      </c>
      <c r="M501" s="1">
        <v>0</v>
      </c>
      <c r="N501" s="1">
        <f>IFERROR(VLOOKUP(B501,'2889 - LAW LIBRARY'!C$9:I$21,7,FALSE),0)</f>
        <v>0</v>
      </c>
      <c r="O501" s="1">
        <v>0</v>
      </c>
      <c r="P501" s="1">
        <f>IFERROR(VLOOKUP(B501,'3150 - DHHS ADMINISTRATION'!C$9:I$69,7,FALSE),0)</f>
        <v>0</v>
      </c>
      <c r="Q501" s="1">
        <f t="shared" si="7"/>
        <v>423.05014410998018</v>
      </c>
    </row>
    <row r="502" spans="1:17">
      <c r="A502" s="1">
        <v>507</v>
      </c>
      <c r="B502" s="1" t="s">
        <v>514</v>
      </c>
      <c r="C502" s="1">
        <f>IFERROR(VLOOKUP(B502,'BUILDING DEPRECIATION'!C$9:I$200,7,FALSE),0)</f>
        <v>0</v>
      </c>
      <c r="D502" s="1">
        <v>0</v>
      </c>
      <c r="E502" s="1">
        <f>IFERROR(VLOOKUP(B502,'1130 - CONTROLLER'!C$9:I$582,7,FALSE),0)</f>
        <v>244.60045074443264</v>
      </c>
      <c r="F502" s="1">
        <f>IFERROR(VLOOKUP(B502,'1080 - TREASURER'!C$9:I$522,7,FALSE),0)</f>
        <v>-0.63202331178253812</v>
      </c>
      <c r="G502" s="1">
        <f>IFERROR(VLOOKUP(B502,'1340 - ADM BUDGET AND PLANNING '!C$9:I$592,7,FALSE),0)</f>
        <v>437.33224959934461</v>
      </c>
      <c r="H502" s="1">
        <f>IFERROR(VLOOKUP(B502,'1342 - ADM INTERNAL AUDIT'!C$9:I$585,7,FALSE),0)</f>
        <v>18.793088125878967</v>
      </c>
      <c r="I502" s="1">
        <v>0</v>
      </c>
      <c r="J502" s="1">
        <f>IFERROR(VLOOKUP(B502,'LEGISLATIVE AUDITOR'!C$9:I$92,7,FALSE),0)</f>
        <v>0</v>
      </c>
      <c r="K502" s="1">
        <f>IFERROR(VLOOKUP(B502,'2892 - DCA ADMINISTRATION'!C$9:I$23,7,FALSE),0)</f>
        <v>0</v>
      </c>
      <c r="L502" s="1">
        <f>IFERROR(VLOOKUP(B502,'1052 - STATE ARCHIVES'!C$9:I$115,7,FALSE),0)</f>
        <v>0</v>
      </c>
      <c r="M502" s="1">
        <v>0</v>
      </c>
      <c r="N502" s="1">
        <f>IFERROR(VLOOKUP(B502,'2889 - LAW LIBRARY'!C$9:I$21,7,FALSE),0)</f>
        <v>0</v>
      </c>
      <c r="O502" s="1">
        <v>0</v>
      </c>
      <c r="P502" s="1">
        <f>IFERROR(VLOOKUP(B502,'3150 - DHHS ADMINISTRATION'!C$9:I$69,7,FALSE),0)</f>
        <v>0</v>
      </c>
      <c r="Q502" s="1">
        <f t="shared" si="7"/>
        <v>700.09376515787369</v>
      </c>
    </row>
    <row r="503" spans="1:17">
      <c r="A503" s="1">
        <v>508</v>
      </c>
      <c r="B503" s="1" t="s">
        <v>515</v>
      </c>
      <c r="C503" s="1">
        <f>IFERROR(VLOOKUP(B503,'BUILDING DEPRECIATION'!C$9:I$200,7,FALSE),0)</f>
        <v>0</v>
      </c>
      <c r="D503" s="1">
        <v>0</v>
      </c>
      <c r="E503" s="1">
        <f>IFERROR(VLOOKUP(B503,'1130 - CONTROLLER'!C$9:I$582,7,FALSE),0)</f>
        <v>382.8358249401885</v>
      </c>
      <c r="F503" s="1">
        <f>IFERROR(VLOOKUP(B503,'1080 - TREASURER'!C$9:I$522,7,FALSE),0)</f>
        <v>0</v>
      </c>
      <c r="G503" s="1">
        <f>IFERROR(VLOOKUP(B503,'1340 - ADM BUDGET AND PLANNING '!C$9:I$592,7,FALSE),0)</f>
        <v>447.90481939323553</v>
      </c>
      <c r="H503" s="1">
        <f>IFERROR(VLOOKUP(B503,'1342 - ADM INTERNAL AUDIT'!C$9:I$585,7,FALSE),0)</f>
        <v>30.114893600192723</v>
      </c>
      <c r="I503" s="1">
        <v>0</v>
      </c>
      <c r="J503" s="1">
        <f>IFERROR(VLOOKUP(B503,'LEGISLATIVE AUDITOR'!C$9:I$92,7,FALSE),0)</f>
        <v>0</v>
      </c>
      <c r="K503" s="1">
        <f>IFERROR(VLOOKUP(B503,'2892 - DCA ADMINISTRATION'!C$9:I$23,7,FALSE),0)</f>
        <v>0</v>
      </c>
      <c r="L503" s="1">
        <f>IFERROR(VLOOKUP(B503,'1052 - STATE ARCHIVES'!C$9:I$115,7,FALSE),0)</f>
        <v>0</v>
      </c>
      <c r="M503" s="1">
        <v>0</v>
      </c>
      <c r="N503" s="1">
        <f>IFERROR(VLOOKUP(B503,'2889 - LAW LIBRARY'!C$9:I$21,7,FALSE),0)</f>
        <v>0</v>
      </c>
      <c r="O503" s="1">
        <v>0</v>
      </c>
      <c r="P503" s="1">
        <f>IFERROR(VLOOKUP(B503,'3150 - DHHS ADMINISTRATION'!C$9:I$69,7,FALSE),0)</f>
        <v>0</v>
      </c>
      <c r="Q503" s="1">
        <f t="shared" si="7"/>
        <v>860.8555379336168</v>
      </c>
    </row>
    <row r="504" spans="1:17">
      <c r="A504" s="1">
        <v>509</v>
      </c>
      <c r="B504" s="1" t="s">
        <v>516</v>
      </c>
      <c r="C504" s="1">
        <f>IFERROR(VLOOKUP(B504,'BUILDING DEPRECIATION'!C$9:I$200,7,FALSE),0)</f>
        <v>0</v>
      </c>
      <c r="D504" s="1">
        <v>0</v>
      </c>
      <c r="E504" s="1">
        <f>IFERROR(VLOOKUP(B504,'1130 - CONTROLLER'!C$9:I$582,7,FALSE),0)</f>
        <v>124.83169588985891</v>
      </c>
      <c r="F504" s="1">
        <f>IFERROR(VLOOKUP(B504,'1080 - TREASURER'!C$9:I$522,7,FALSE),0)</f>
        <v>6.9237447455148242</v>
      </c>
      <c r="G504" s="1">
        <f>IFERROR(VLOOKUP(B504,'1340 - ADM BUDGET AND PLANNING '!C$9:I$592,7,FALSE),0)</f>
        <v>1901.6668242762128</v>
      </c>
      <c r="H504" s="1">
        <f>IFERROR(VLOOKUP(B504,'1342 - ADM INTERNAL AUDIT'!C$9:I$585,7,FALSE),0)</f>
        <v>8.7001880196573218</v>
      </c>
      <c r="I504" s="1">
        <v>0</v>
      </c>
      <c r="J504" s="1">
        <f>IFERROR(VLOOKUP(B504,'LEGISLATIVE AUDITOR'!C$9:I$92,7,FALSE),0)</f>
        <v>0</v>
      </c>
      <c r="K504" s="1">
        <f>IFERROR(VLOOKUP(B504,'2892 - DCA ADMINISTRATION'!C$9:I$23,7,FALSE),0)</f>
        <v>0</v>
      </c>
      <c r="L504" s="1">
        <f>IFERROR(VLOOKUP(B504,'1052 - STATE ARCHIVES'!C$9:I$115,7,FALSE),0)</f>
        <v>0</v>
      </c>
      <c r="M504" s="1">
        <v>0</v>
      </c>
      <c r="N504" s="1">
        <f>IFERROR(VLOOKUP(B504,'2889 - LAW LIBRARY'!C$9:I$21,7,FALSE),0)</f>
        <v>0</v>
      </c>
      <c r="O504" s="1">
        <v>0</v>
      </c>
      <c r="P504" s="1">
        <f>IFERROR(VLOOKUP(B504,'3150 - DHHS ADMINISTRATION'!C$9:I$69,7,FALSE),0)</f>
        <v>0</v>
      </c>
      <c r="Q504" s="1">
        <f t="shared" si="7"/>
        <v>2042.122452931244</v>
      </c>
    </row>
    <row r="505" spans="1:17">
      <c r="A505" s="1">
        <v>510</v>
      </c>
      <c r="B505" s="1" t="s">
        <v>517</v>
      </c>
      <c r="C505" s="1">
        <f>IFERROR(VLOOKUP(B505,'BUILDING DEPRECIATION'!C$9:I$200,7,FALSE),0)</f>
        <v>-59004.807285546412</v>
      </c>
      <c r="D505" s="1">
        <v>0</v>
      </c>
      <c r="E505" s="1">
        <f>IFERROR(VLOOKUP(B505,'1130 - CONTROLLER'!C$9:I$582,7,FALSE),0)</f>
        <v>191348.79722091032</v>
      </c>
      <c r="F505" s="1">
        <f>IFERROR(VLOOKUP(B505,'1080 - TREASURER'!C$9:I$522,7,FALSE),0)</f>
        <v>8447.4834973500765</v>
      </c>
      <c r="G505" s="1">
        <f>IFERROR(VLOOKUP(B505,'1340 - ADM BUDGET AND PLANNING '!C$9:I$592,7,FALSE),0)</f>
        <v>54792.637198645134</v>
      </c>
      <c r="H505" s="1">
        <f>IFERROR(VLOOKUP(B505,'1342 - ADM INTERNAL AUDIT'!C$9:I$585,7,FALSE),0)</f>
        <v>92541.609809595582</v>
      </c>
      <c r="I505" s="1">
        <v>0</v>
      </c>
      <c r="J505" s="1">
        <f>IFERROR(VLOOKUP(B505,'LEGISLATIVE AUDITOR'!C$9:I$92,7,FALSE),0)</f>
        <v>-35049.487200000003</v>
      </c>
      <c r="K505" s="1">
        <f>IFERROR(VLOOKUP(B505,'2892 - DCA ADMINISTRATION'!C$9:I$23,7,FALSE),0)</f>
        <v>0</v>
      </c>
      <c r="L505" s="1">
        <f>IFERROR(VLOOKUP(B505,'1052 - STATE ARCHIVES'!C$9:I$115,7,FALSE),0)</f>
        <v>15313.248062710529</v>
      </c>
      <c r="M505" s="1">
        <v>1576.4533330785</v>
      </c>
      <c r="N505" s="1">
        <f>IFERROR(VLOOKUP(B505,'2889 - LAW LIBRARY'!C$9:I$21,7,FALSE),0)</f>
        <v>0</v>
      </c>
      <c r="O505" s="1">
        <v>0</v>
      </c>
      <c r="P505" s="1">
        <f>IFERROR(VLOOKUP(B505,'3150 - DHHS ADMINISTRATION'!C$9:I$69,7,FALSE),0)</f>
        <v>0</v>
      </c>
      <c r="Q505" s="1">
        <f t="shared" si="7"/>
        <v>269965.93463674368</v>
      </c>
    </row>
    <row r="506" spans="1:17">
      <c r="A506" s="1">
        <v>511</v>
      </c>
      <c r="B506" s="1" t="s">
        <v>518</v>
      </c>
      <c r="C506" s="1">
        <f>IFERROR(VLOOKUP(B506,'BUILDING DEPRECIATION'!C$9:I$200,7,FALSE),0)</f>
        <v>35201</v>
      </c>
      <c r="D506" s="1">
        <v>0</v>
      </c>
      <c r="E506" s="1">
        <f>IFERROR(VLOOKUP(B506,'1130 - CONTROLLER'!C$9:I$582,7,FALSE),0)</f>
        <v>0</v>
      </c>
      <c r="F506" s="1">
        <f>IFERROR(VLOOKUP(B506,'1080 - TREASURER'!C$9:I$522,7,FALSE),0)</f>
        <v>0</v>
      </c>
      <c r="G506" s="1">
        <f>IFERROR(VLOOKUP(B506,'1340 - ADM BUDGET AND PLANNING '!C$9:I$592,7,FALSE),0)</f>
        <v>12678.793378758353</v>
      </c>
      <c r="H506" s="1">
        <f>IFERROR(VLOOKUP(B506,'1342 - ADM INTERNAL AUDIT'!C$9:I$585,7,FALSE),0)</f>
        <v>0</v>
      </c>
      <c r="I506" s="1">
        <v>0</v>
      </c>
      <c r="J506" s="1">
        <f>IFERROR(VLOOKUP(B506,'LEGISLATIVE AUDITOR'!C$9:I$92,7,FALSE),0)</f>
        <v>0</v>
      </c>
      <c r="K506" s="1">
        <f>IFERROR(VLOOKUP(B506,'2892 - DCA ADMINISTRATION'!C$9:I$23,7,FALSE),0)</f>
        <v>0</v>
      </c>
      <c r="L506" s="1">
        <f>IFERROR(VLOOKUP(B506,'1052 - STATE ARCHIVES'!C$9:I$115,7,FALSE),0)</f>
        <v>0</v>
      </c>
      <c r="M506" s="1">
        <v>0</v>
      </c>
      <c r="N506" s="1">
        <f>IFERROR(VLOOKUP(B506,'2889 - LAW LIBRARY'!C$9:I$21,7,FALSE),0)</f>
        <v>0</v>
      </c>
      <c r="O506" s="1">
        <v>0</v>
      </c>
      <c r="P506" s="1">
        <f>IFERROR(VLOOKUP(B506,'3150 - DHHS ADMINISTRATION'!C$9:I$69,7,FALSE),0)</f>
        <v>0</v>
      </c>
      <c r="Q506" s="1">
        <f t="shared" si="7"/>
        <v>47879.793378758353</v>
      </c>
    </row>
    <row r="507" spans="1:17">
      <c r="A507" s="1">
        <v>512</v>
      </c>
      <c r="B507" s="1" t="s">
        <v>519</v>
      </c>
      <c r="C507" s="1">
        <f>IFERROR(VLOOKUP(B507,'BUILDING DEPRECIATION'!C$9:I$200,7,FALSE),0)</f>
        <v>0</v>
      </c>
      <c r="D507" s="1">
        <v>0</v>
      </c>
      <c r="E507" s="1">
        <f>IFERROR(VLOOKUP(B507,'1130 - CONTROLLER'!C$9:I$582,7,FALSE),0)</f>
        <v>21117.147307291329</v>
      </c>
      <c r="F507" s="1">
        <f>IFERROR(VLOOKUP(B507,'1080 - TREASURER'!C$9:I$522,7,FALSE),0)</f>
        <v>981.51519672029076</v>
      </c>
      <c r="G507" s="1">
        <f>IFERROR(VLOOKUP(B507,'1340 - ADM BUDGET AND PLANNING '!C$9:I$592,7,FALSE),0)</f>
        <v>9255.2372516984688</v>
      </c>
      <c r="H507" s="1">
        <f>IFERROR(VLOOKUP(B507,'1342 - ADM INTERNAL AUDIT'!C$9:I$585,7,FALSE),0)</f>
        <v>1587.0846396438264</v>
      </c>
      <c r="I507" s="1">
        <v>0</v>
      </c>
      <c r="J507" s="1">
        <f>IFERROR(VLOOKUP(B507,'LEGISLATIVE AUDITOR'!C$9:I$92,7,FALSE),0)</f>
        <v>0</v>
      </c>
      <c r="K507" s="1">
        <f>IFERROR(VLOOKUP(B507,'2892 - DCA ADMINISTRATION'!C$9:I$23,7,FALSE),0)</f>
        <v>0</v>
      </c>
      <c r="L507" s="1">
        <f>IFERROR(VLOOKUP(B507,'1052 - STATE ARCHIVES'!C$9:I$115,7,FALSE),0)</f>
        <v>0</v>
      </c>
      <c r="M507" s="1">
        <v>0</v>
      </c>
      <c r="N507" s="1">
        <f>IFERROR(VLOOKUP(B507,'2889 - LAW LIBRARY'!C$9:I$21,7,FALSE),0)</f>
        <v>0</v>
      </c>
      <c r="O507" s="1">
        <v>0</v>
      </c>
      <c r="P507" s="1">
        <f>IFERROR(VLOOKUP(B507,'3150 - DHHS ADMINISTRATION'!C$9:I$69,7,FALSE),0)</f>
        <v>0</v>
      </c>
      <c r="Q507" s="1">
        <f t="shared" si="7"/>
        <v>32940.984395353917</v>
      </c>
    </row>
    <row r="508" spans="1:17">
      <c r="A508" s="1">
        <v>513</v>
      </c>
      <c r="B508" s="1" t="s">
        <v>520</v>
      </c>
      <c r="C508" s="1">
        <f>IFERROR(VLOOKUP(B508,'BUILDING DEPRECIATION'!C$9:I$200,7,FALSE),0)</f>
        <v>1368</v>
      </c>
      <c r="D508" s="1">
        <v>0</v>
      </c>
      <c r="E508" s="1">
        <f>IFERROR(VLOOKUP(B508,'1130 - CONTROLLER'!C$9:I$582,7,FALSE),0)</f>
        <v>36043.491381465508</v>
      </c>
      <c r="F508" s="1">
        <f>IFERROR(VLOOKUP(B508,'1080 - TREASURER'!C$9:I$522,7,FALSE),0)</f>
        <v>2942.9561648027961</v>
      </c>
      <c r="G508" s="1">
        <f>IFERROR(VLOOKUP(B508,'1340 - ADM BUDGET AND PLANNING '!C$9:I$592,7,FALSE),0)</f>
        <v>10922.369608170549</v>
      </c>
      <c r="H508" s="1">
        <f>IFERROR(VLOOKUP(B508,'1342 - ADM INTERNAL AUDIT'!C$9:I$585,7,FALSE),0)</f>
        <v>2699.3697665447312</v>
      </c>
      <c r="I508" s="1">
        <v>0</v>
      </c>
      <c r="J508" s="1">
        <f>IFERROR(VLOOKUP(B508,'LEGISLATIVE AUDITOR'!C$9:I$92,7,FALSE),0)</f>
        <v>0</v>
      </c>
      <c r="K508" s="1">
        <f>IFERROR(VLOOKUP(B508,'2892 - DCA ADMINISTRATION'!C$9:I$23,7,FALSE),0)</f>
        <v>0</v>
      </c>
      <c r="L508" s="1">
        <f>IFERROR(VLOOKUP(B508,'1052 - STATE ARCHIVES'!C$9:I$115,7,FALSE),0)</f>
        <v>0</v>
      </c>
      <c r="M508" s="1">
        <v>0</v>
      </c>
      <c r="N508" s="1">
        <f>IFERROR(VLOOKUP(B508,'2889 - LAW LIBRARY'!C$9:I$21,7,FALSE),0)</f>
        <v>0</v>
      </c>
      <c r="O508" s="1">
        <v>0</v>
      </c>
      <c r="P508" s="1">
        <f>IFERROR(VLOOKUP(B508,'3150 - DHHS ADMINISTRATION'!C$9:I$69,7,FALSE),0)</f>
        <v>0</v>
      </c>
      <c r="Q508" s="1">
        <f t="shared" si="7"/>
        <v>53976.186920983586</v>
      </c>
    </row>
    <row r="509" spans="1:17">
      <c r="A509" s="1">
        <v>514</v>
      </c>
      <c r="B509" s="1" t="s">
        <v>521</v>
      </c>
      <c r="C509" s="1">
        <f>IFERROR(VLOOKUP(B509,'BUILDING DEPRECIATION'!C$9:I$200,7,FALSE),0)</f>
        <v>0</v>
      </c>
      <c r="D509" s="1">
        <v>0</v>
      </c>
      <c r="E509" s="1">
        <f>IFERROR(VLOOKUP(B509,'1130 - CONTROLLER'!C$9:I$582,7,FALSE),0)</f>
        <v>24870.19745296707</v>
      </c>
      <c r="F509" s="1">
        <f>IFERROR(VLOOKUP(B509,'1080 - TREASURER'!C$9:I$522,7,FALSE),0)</f>
        <v>1553.7853560896854</v>
      </c>
      <c r="G509" s="1">
        <f>IFERROR(VLOOKUP(B509,'1340 - ADM BUDGET AND PLANNING '!C$9:I$592,7,FALSE),0)</f>
        <v>13231.438096179492</v>
      </c>
      <c r="H509" s="1">
        <f>IFERROR(VLOOKUP(B509,'1342 - ADM INTERNAL AUDIT'!C$9:I$585,7,FALSE),0)</f>
        <v>1825.9445174455534</v>
      </c>
      <c r="I509" s="1">
        <v>0</v>
      </c>
      <c r="J509" s="1">
        <f>IFERROR(VLOOKUP(B509,'LEGISLATIVE AUDITOR'!C$9:I$92,7,FALSE),0)</f>
        <v>0</v>
      </c>
      <c r="K509" s="1">
        <f>IFERROR(VLOOKUP(B509,'2892 - DCA ADMINISTRATION'!C$9:I$23,7,FALSE),0)</f>
        <v>0</v>
      </c>
      <c r="L509" s="1">
        <f>IFERROR(VLOOKUP(B509,'1052 - STATE ARCHIVES'!C$9:I$115,7,FALSE),0)</f>
        <v>0</v>
      </c>
      <c r="M509" s="1">
        <v>0</v>
      </c>
      <c r="N509" s="1">
        <f>IFERROR(VLOOKUP(B509,'2889 - LAW LIBRARY'!C$9:I$21,7,FALSE),0)</f>
        <v>0</v>
      </c>
      <c r="O509" s="1">
        <v>0</v>
      </c>
      <c r="P509" s="1">
        <f>IFERROR(VLOOKUP(B509,'3150 - DHHS ADMINISTRATION'!C$9:I$69,7,FALSE),0)</f>
        <v>0</v>
      </c>
      <c r="Q509" s="1">
        <f t="shared" si="7"/>
        <v>41481.365422681796</v>
      </c>
    </row>
    <row r="510" spans="1:17">
      <c r="A510" s="1">
        <v>515</v>
      </c>
      <c r="B510" s="1" t="s">
        <v>522</v>
      </c>
      <c r="C510" s="1">
        <f>IFERROR(VLOOKUP(B510,'BUILDING DEPRECIATION'!C$9:I$200,7,FALSE),0)</f>
        <v>0</v>
      </c>
      <c r="D510" s="1">
        <v>0</v>
      </c>
      <c r="E510" s="1">
        <f>IFERROR(VLOOKUP(B510,'1130 - CONTROLLER'!C$9:I$582,7,FALSE),0)</f>
        <v>43636.333376010152</v>
      </c>
      <c r="F510" s="1">
        <f>IFERROR(VLOOKUP(B510,'1080 - TREASURER'!C$9:I$522,7,FALSE),0)</f>
        <v>2270.3751464913898</v>
      </c>
      <c r="G510" s="1">
        <f>IFERROR(VLOOKUP(B510,'1340 - ADM BUDGET AND PLANNING '!C$9:I$592,7,FALSE),0)</f>
        <v>17366.325803621032</v>
      </c>
      <c r="H510" s="1">
        <f>IFERROR(VLOOKUP(B510,'1342 - ADM INTERNAL AUDIT'!C$9:I$585,7,FALSE),0)</f>
        <v>3297.2174977632317</v>
      </c>
      <c r="I510" s="1">
        <v>0</v>
      </c>
      <c r="J510" s="1">
        <f>IFERROR(VLOOKUP(B510,'LEGISLATIVE AUDITOR'!C$9:I$92,7,FALSE),0)</f>
        <v>0</v>
      </c>
      <c r="K510" s="1">
        <f>IFERROR(VLOOKUP(B510,'2892 - DCA ADMINISTRATION'!C$9:I$23,7,FALSE),0)</f>
        <v>0</v>
      </c>
      <c r="L510" s="1">
        <f>IFERROR(VLOOKUP(B510,'1052 - STATE ARCHIVES'!C$9:I$115,7,FALSE),0)</f>
        <v>0</v>
      </c>
      <c r="M510" s="1">
        <v>0</v>
      </c>
      <c r="N510" s="1">
        <f>IFERROR(VLOOKUP(B510,'2889 - LAW LIBRARY'!C$9:I$21,7,FALSE),0)</f>
        <v>0</v>
      </c>
      <c r="O510" s="1">
        <v>0</v>
      </c>
      <c r="P510" s="1">
        <f>IFERROR(VLOOKUP(B510,'3150 - DHHS ADMINISTRATION'!C$9:I$69,7,FALSE),0)</f>
        <v>0</v>
      </c>
      <c r="Q510" s="1">
        <f t="shared" si="7"/>
        <v>66570.251823885803</v>
      </c>
    </row>
    <row r="511" spans="1:17">
      <c r="A511" s="1">
        <v>516</v>
      </c>
      <c r="B511" s="1" t="s">
        <v>523</v>
      </c>
      <c r="C511" s="1">
        <f>IFERROR(VLOOKUP(B511,'BUILDING DEPRECIATION'!C$9:I$200,7,FALSE),0)</f>
        <v>0</v>
      </c>
      <c r="D511" s="1">
        <v>0</v>
      </c>
      <c r="E511" s="1">
        <f>IFERROR(VLOOKUP(B511,'1130 - CONTROLLER'!C$9:I$582,7,FALSE),0)</f>
        <v>24541.952304265298</v>
      </c>
      <c r="F511" s="1">
        <f>IFERROR(VLOOKUP(B511,'1080 - TREASURER'!C$9:I$522,7,FALSE),0)</f>
        <v>759.27289168336642</v>
      </c>
      <c r="G511" s="1">
        <f>IFERROR(VLOOKUP(B511,'1340 - ADM BUDGET AND PLANNING '!C$9:I$592,7,FALSE),0)</f>
        <v>10053.860731606668</v>
      </c>
      <c r="H511" s="1">
        <f>IFERROR(VLOOKUP(B511,'1342 - ADM INTERNAL AUDIT'!C$9:I$585,7,FALSE),0)</f>
        <v>1844.2038398314139</v>
      </c>
      <c r="I511" s="1">
        <v>0</v>
      </c>
      <c r="J511" s="1">
        <f>IFERROR(VLOOKUP(B511,'LEGISLATIVE AUDITOR'!C$9:I$92,7,FALSE),0)</f>
        <v>0</v>
      </c>
      <c r="K511" s="1">
        <f>IFERROR(VLOOKUP(B511,'2892 - DCA ADMINISTRATION'!C$9:I$23,7,FALSE),0)</f>
        <v>0</v>
      </c>
      <c r="L511" s="1">
        <f>IFERROR(VLOOKUP(B511,'1052 - STATE ARCHIVES'!C$9:I$115,7,FALSE),0)</f>
        <v>0</v>
      </c>
      <c r="M511" s="1">
        <v>0</v>
      </c>
      <c r="N511" s="1">
        <f>IFERROR(VLOOKUP(B511,'2889 - LAW LIBRARY'!C$9:I$21,7,FALSE),0)</f>
        <v>0</v>
      </c>
      <c r="O511" s="1">
        <v>0</v>
      </c>
      <c r="P511" s="1">
        <f>IFERROR(VLOOKUP(B511,'3150 - DHHS ADMINISTRATION'!C$9:I$69,7,FALSE),0)</f>
        <v>0</v>
      </c>
      <c r="Q511" s="1">
        <f t="shared" si="7"/>
        <v>37199.289767386741</v>
      </c>
    </row>
    <row r="512" spans="1:17">
      <c r="A512" s="1">
        <v>517</v>
      </c>
      <c r="B512" s="1" t="s">
        <v>524</v>
      </c>
      <c r="C512" s="1">
        <f>IFERROR(VLOOKUP(B512,'BUILDING DEPRECIATION'!C$9:I$200,7,FALSE),0)</f>
        <v>184</v>
      </c>
      <c r="D512" s="1">
        <v>0</v>
      </c>
      <c r="E512" s="1">
        <f>IFERROR(VLOOKUP(B512,'1130 - CONTROLLER'!C$9:I$582,7,FALSE),0)</f>
        <v>30214.329734529922</v>
      </c>
      <c r="F512" s="1">
        <f>IFERROR(VLOOKUP(B512,'1080 - TREASURER'!C$9:I$522,7,FALSE),0)</f>
        <v>2125.3234133064302</v>
      </c>
      <c r="G512" s="1">
        <f>IFERROR(VLOOKUP(B512,'1340 - ADM BUDGET AND PLANNING '!C$9:I$592,7,FALSE),0)</f>
        <v>15705.059389494361</v>
      </c>
      <c r="H512" s="1">
        <f>IFERROR(VLOOKUP(B512,'1342 - ADM INTERNAL AUDIT'!C$9:I$585,7,FALSE),0)</f>
        <v>2235.1031116483932</v>
      </c>
      <c r="I512" s="1">
        <v>0</v>
      </c>
      <c r="J512" s="1">
        <f>IFERROR(VLOOKUP(B512,'LEGISLATIVE AUDITOR'!C$9:I$92,7,FALSE),0)</f>
        <v>0</v>
      </c>
      <c r="K512" s="1">
        <f>IFERROR(VLOOKUP(B512,'2892 - DCA ADMINISTRATION'!C$9:I$23,7,FALSE),0)</f>
        <v>0</v>
      </c>
      <c r="L512" s="1">
        <f>IFERROR(VLOOKUP(B512,'1052 - STATE ARCHIVES'!C$9:I$115,7,FALSE),0)</f>
        <v>0</v>
      </c>
      <c r="M512" s="1">
        <v>0</v>
      </c>
      <c r="N512" s="1">
        <f>IFERROR(VLOOKUP(B512,'2889 - LAW LIBRARY'!C$9:I$21,7,FALSE),0)</f>
        <v>0</v>
      </c>
      <c r="O512" s="1">
        <v>0</v>
      </c>
      <c r="P512" s="1">
        <f>IFERROR(VLOOKUP(B512,'3150 - DHHS ADMINISTRATION'!C$9:I$69,7,FALSE),0)</f>
        <v>0</v>
      </c>
      <c r="Q512" s="1">
        <f t="shared" si="7"/>
        <v>50463.815648979107</v>
      </c>
    </row>
    <row r="513" spans="1:17">
      <c r="A513" s="1">
        <v>518</v>
      </c>
      <c r="B513" s="1" t="s">
        <v>525</v>
      </c>
      <c r="C513" s="1">
        <f>IFERROR(VLOOKUP(B513,'BUILDING DEPRECIATION'!C$9:I$200,7,FALSE),0)</f>
        <v>0</v>
      </c>
      <c r="D513" s="1">
        <v>0</v>
      </c>
      <c r="E513" s="1">
        <f>IFERROR(VLOOKUP(B513,'1130 - CONTROLLER'!C$9:I$582,7,FALSE),0)</f>
        <v>11171.758667636746</v>
      </c>
      <c r="F513" s="1">
        <f>IFERROR(VLOOKUP(B513,'1080 - TREASURER'!C$9:I$522,7,FALSE),0)</f>
        <v>679.68491229355789</v>
      </c>
      <c r="G513" s="1">
        <f>IFERROR(VLOOKUP(B513,'1340 - ADM BUDGET AND PLANNING '!C$9:I$592,7,FALSE),0)</f>
        <v>4909.6470676125737</v>
      </c>
      <c r="H513" s="1">
        <f>IFERROR(VLOOKUP(B513,'1342 - ADM INTERNAL AUDIT'!C$9:I$585,7,FALSE),0)</f>
        <v>859.78963470661688</v>
      </c>
      <c r="I513" s="1">
        <v>0</v>
      </c>
      <c r="J513" s="1">
        <f>IFERROR(VLOOKUP(B513,'LEGISLATIVE AUDITOR'!C$9:I$92,7,FALSE),0)</f>
        <v>0</v>
      </c>
      <c r="K513" s="1">
        <f>IFERROR(VLOOKUP(B513,'2892 - DCA ADMINISTRATION'!C$9:I$23,7,FALSE),0)</f>
        <v>0</v>
      </c>
      <c r="L513" s="1">
        <f>IFERROR(VLOOKUP(B513,'1052 - STATE ARCHIVES'!C$9:I$115,7,FALSE),0)</f>
        <v>0</v>
      </c>
      <c r="M513" s="1">
        <v>0</v>
      </c>
      <c r="N513" s="1">
        <f>IFERROR(VLOOKUP(B513,'2889 - LAW LIBRARY'!C$9:I$21,7,FALSE),0)</f>
        <v>0</v>
      </c>
      <c r="O513" s="1">
        <v>0</v>
      </c>
      <c r="P513" s="1">
        <f>IFERROR(VLOOKUP(B513,'3150 - DHHS ADMINISTRATION'!C$9:I$69,7,FALSE),0)</f>
        <v>0</v>
      </c>
      <c r="Q513" s="1">
        <f t="shared" si="7"/>
        <v>17620.880282249494</v>
      </c>
    </row>
    <row r="514" spans="1:17">
      <c r="A514" s="1">
        <v>519</v>
      </c>
      <c r="B514" s="1" t="s">
        <v>526</v>
      </c>
      <c r="C514" s="1">
        <f>IFERROR(VLOOKUP(B514,'BUILDING DEPRECIATION'!C$9:I$200,7,FALSE),0)</f>
        <v>47264.964875554535</v>
      </c>
      <c r="D514" s="1">
        <v>0</v>
      </c>
      <c r="E514" s="1">
        <f>IFERROR(VLOOKUP(B514,'1130 - CONTROLLER'!C$9:I$582,7,FALSE),0)</f>
        <v>16201.387532688879</v>
      </c>
      <c r="F514" s="1">
        <f>IFERROR(VLOOKUP(B514,'1080 - TREASURER'!C$9:I$522,7,FALSE),0)</f>
        <v>1582.9597815604077</v>
      </c>
      <c r="G514" s="1">
        <f>IFERROR(VLOOKUP(B514,'1340 - ADM BUDGET AND PLANNING '!C$9:I$592,7,FALSE),0)</f>
        <v>17945.654853072941</v>
      </c>
      <c r="H514" s="1">
        <f>IFERROR(VLOOKUP(B514,'1342 - ADM INTERNAL AUDIT'!C$9:I$585,7,FALSE),0)</f>
        <v>38080.334813837588</v>
      </c>
      <c r="I514" s="1">
        <v>0</v>
      </c>
      <c r="J514" s="1">
        <f>IFERROR(VLOOKUP(B514,'LEGISLATIVE AUDITOR'!C$9:I$92,7,FALSE),0)</f>
        <v>-22233.475302999999</v>
      </c>
      <c r="K514" s="1">
        <f>IFERROR(VLOOKUP(B514,'2892 - DCA ADMINISTRATION'!C$9:I$23,7,FALSE),0)</f>
        <v>0</v>
      </c>
      <c r="L514" s="1">
        <f>IFERROR(VLOOKUP(B514,'1052 - STATE ARCHIVES'!C$9:I$115,7,FALSE),0)</f>
        <v>-204.62012378086268</v>
      </c>
      <c r="M514" s="1">
        <v>121.265641006038</v>
      </c>
      <c r="N514" s="1">
        <f>IFERROR(VLOOKUP(B514,'2889 - LAW LIBRARY'!C$9:I$21,7,FALSE),0)</f>
        <v>0</v>
      </c>
      <c r="O514" s="1">
        <v>2026.5326688202699</v>
      </c>
      <c r="P514" s="1">
        <f>IFERROR(VLOOKUP(B514,'3150 - DHHS ADMINISTRATION'!C$9:I$69,7,FALSE),0)</f>
        <v>0</v>
      </c>
      <c r="Q514" s="1">
        <f t="shared" si="7"/>
        <v>100785.00473975981</v>
      </c>
    </row>
    <row r="515" spans="1:17">
      <c r="A515" s="1">
        <v>520</v>
      </c>
      <c r="B515" s="1" t="s">
        <v>527</v>
      </c>
      <c r="C515" s="1">
        <f>IFERROR(VLOOKUP(B515,'BUILDING DEPRECIATION'!C$9:I$200,7,FALSE),0)</f>
        <v>0</v>
      </c>
      <c r="D515" s="1">
        <v>0</v>
      </c>
      <c r="E515" s="1">
        <f>IFERROR(VLOOKUP(B515,'1130 - CONTROLLER'!C$9:I$582,7,FALSE),0)</f>
        <v>302.36405154482298</v>
      </c>
      <c r="F515" s="1">
        <f>IFERROR(VLOOKUP(B515,'1080 - TREASURER'!C$9:I$522,7,FALSE),0)</f>
        <v>9.9604474894353672</v>
      </c>
      <c r="G515" s="1">
        <f>IFERROR(VLOOKUP(B515,'1340 - ADM BUDGET AND PLANNING '!C$9:I$592,7,FALSE),0)</f>
        <v>1129.9997614470262</v>
      </c>
      <c r="H515" s="1">
        <f>IFERROR(VLOOKUP(B515,'1342 - ADM INTERNAL AUDIT'!C$9:I$585,7,FALSE),0)</f>
        <v>21.749958835154409</v>
      </c>
      <c r="I515" s="1">
        <v>0</v>
      </c>
      <c r="J515" s="1">
        <f>IFERROR(VLOOKUP(B515,'LEGISLATIVE AUDITOR'!C$9:I$92,7,FALSE),0)</f>
        <v>0</v>
      </c>
      <c r="K515" s="1">
        <f>IFERROR(VLOOKUP(B515,'2892 - DCA ADMINISTRATION'!C$9:I$23,7,FALSE),0)</f>
        <v>0</v>
      </c>
      <c r="L515" s="1">
        <f>IFERROR(VLOOKUP(B515,'1052 - STATE ARCHIVES'!C$9:I$115,7,FALSE),0)</f>
        <v>0</v>
      </c>
      <c r="M515" s="1">
        <v>0</v>
      </c>
      <c r="N515" s="1">
        <f>IFERROR(VLOOKUP(B515,'2889 - LAW LIBRARY'!C$9:I$21,7,FALSE),0)</f>
        <v>0</v>
      </c>
      <c r="O515" s="1">
        <v>0</v>
      </c>
      <c r="P515" s="1">
        <f>IFERROR(VLOOKUP(B515,'3150 - DHHS ADMINISTRATION'!C$9:I$69,7,FALSE),0)</f>
        <v>0</v>
      </c>
      <c r="Q515" s="1">
        <f t="shared" si="7"/>
        <v>1464.0742193164388</v>
      </c>
    </row>
    <row r="516" spans="1:17">
      <c r="A516" s="1">
        <v>521</v>
      </c>
      <c r="B516" s="1" t="s">
        <v>528</v>
      </c>
      <c r="C516" s="1">
        <f>IFERROR(VLOOKUP(B516,'BUILDING DEPRECIATION'!C$9:I$200,7,FALSE),0)</f>
        <v>0</v>
      </c>
      <c r="D516" s="1">
        <v>0</v>
      </c>
      <c r="E516" s="1">
        <f>IFERROR(VLOOKUP(B516,'1130 - CONTROLLER'!C$9:I$582,7,FALSE),0)</f>
        <v>-1914.5003919152239</v>
      </c>
      <c r="F516" s="1">
        <f>IFERROR(VLOOKUP(B516,'1080 - TREASURER'!C$9:I$522,7,FALSE),0)</f>
        <v>-255.33741796014533</v>
      </c>
      <c r="G516" s="1">
        <f>IFERROR(VLOOKUP(B516,'1340 - ADM BUDGET AND PLANNING '!C$9:I$592,7,FALSE),0)</f>
        <v>2702.5106177159587</v>
      </c>
      <c r="H516" s="1">
        <f>IFERROR(VLOOKUP(B516,'1342 - ADM INTERNAL AUDIT'!C$9:I$585,7,FALSE),0)</f>
        <v>-168.22862473105479</v>
      </c>
      <c r="I516" s="1">
        <v>0</v>
      </c>
      <c r="J516" s="1">
        <f>IFERROR(VLOOKUP(B516,'LEGISLATIVE AUDITOR'!C$9:I$92,7,FALSE),0)</f>
        <v>0</v>
      </c>
      <c r="K516" s="1">
        <f>IFERROR(VLOOKUP(B516,'2892 - DCA ADMINISTRATION'!C$9:I$23,7,FALSE),0)</f>
        <v>0</v>
      </c>
      <c r="L516" s="1">
        <f>IFERROR(VLOOKUP(B516,'1052 - STATE ARCHIVES'!C$9:I$115,7,FALSE),0)</f>
        <v>0</v>
      </c>
      <c r="M516" s="1">
        <v>0</v>
      </c>
      <c r="N516" s="1">
        <f>IFERROR(VLOOKUP(B516,'2889 - LAW LIBRARY'!C$9:I$21,7,FALSE),0)</f>
        <v>0</v>
      </c>
      <c r="O516" s="1">
        <v>0</v>
      </c>
      <c r="P516" s="1">
        <f>IFERROR(VLOOKUP(B516,'3150 - DHHS ADMINISTRATION'!C$9:I$69,7,FALSE),0)</f>
        <v>0</v>
      </c>
      <c r="Q516" s="1">
        <f t="shared" si="7"/>
        <v>364.44418310953472</v>
      </c>
    </row>
    <row r="517" spans="1:17">
      <c r="A517" s="1">
        <v>522</v>
      </c>
      <c r="B517" s="1" t="s">
        <v>529</v>
      </c>
      <c r="C517" s="1">
        <f>IFERROR(VLOOKUP(B517,'BUILDING DEPRECIATION'!C$9:I$200,7,FALSE),0)</f>
        <v>0</v>
      </c>
      <c r="D517" s="1">
        <v>0</v>
      </c>
      <c r="E517" s="1">
        <f>IFERROR(VLOOKUP(B517,'1130 - CONTROLLER'!C$9:I$582,7,FALSE),0)</f>
        <v>11.683791471584525</v>
      </c>
      <c r="F517" s="1">
        <f>IFERROR(VLOOKUP(B517,'1080 - TREASURER'!C$9:I$522,7,FALSE),0)</f>
        <v>-0.63202331178253812</v>
      </c>
      <c r="G517" s="1">
        <f>IFERROR(VLOOKUP(B517,'1340 - ADM BUDGET AND PLANNING '!C$9:I$592,7,FALSE),0)</f>
        <v>632.43743489551355</v>
      </c>
      <c r="H517" s="1">
        <f>IFERROR(VLOOKUP(B517,'1342 - ADM INTERNAL AUDIT'!C$9:I$585,7,FALSE),0)</f>
        <v>0.85790488704264511</v>
      </c>
      <c r="I517" s="1">
        <v>0</v>
      </c>
      <c r="J517" s="1">
        <f>IFERROR(VLOOKUP(B517,'LEGISLATIVE AUDITOR'!C$9:I$92,7,FALSE),0)</f>
        <v>0</v>
      </c>
      <c r="K517" s="1">
        <f>IFERROR(VLOOKUP(B517,'2892 - DCA ADMINISTRATION'!C$9:I$23,7,FALSE),0)</f>
        <v>0</v>
      </c>
      <c r="L517" s="1">
        <f>IFERROR(VLOOKUP(B517,'1052 - STATE ARCHIVES'!C$9:I$115,7,FALSE),0)</f>
        <v>0</v>
      </c>
      <c r="M517" s="1">
        <v>0</v>
      </c>
      <c r="N517" s="1">
        <f>IFERROR(VLOOKUP(B517,'2889 - LAW LIBRARY'!C$9:I$21,7,FALSE),0)</f>
        <v>0</v>
      </c>
      <c r="O517" s="1">
        <v>0</v>
      </c>
      <c r="P517" s="1">
        <f>IFERROR(VLOOKUP(B517,'3150 - DHHS ADMINISTRATION'!C$9:I$69,7,FALSE),0)</f>
        <v>0</v>
      </c>
      <c r="Q517" s="1">
        <f t="shared" si="7"/>
        <v>644.34710794235821</v>
      </c>
    </row>
    <row r="518" spans="1:17">
      <c r="A518" s="1">
        <v>523</v>
      </c>
      <c r="B518" s="1" t="s">
        <v>530</v>
      </c>
      <c r="C518" s="1">
        <f>IFERROR(VLOOKUP(B518,'BUILDING DEPRECIATION'!C$9:I$200,7,FALSE),0)</f>
        <v>0</v>
      </c>
      <c r="D518" s="1">
        <v>0</v>
      </c>
      <c r="E518" s="1">
        <f>IFERROR(VLOOKUP(B518,'1130 - CONTROLLER'!C$9:I$582,7,FALSE),0)</f>
        <v>-4.886422643989853</v>
      </c>
      <c r="F518" s="1">
        <f>IFERROR(VLOOKUP(B518,'1080 - TREASURER'!C$9:I$522,7,FALSE),0)</f>
        <v>0</v>
      </c>
      <c r="G518" s="1">
        <f>IFERROR(VLOOKUP(B518,'1340 - ADM BUDGET AND PLANNING '!C$9:I$592,7,FALSE),0)</f>
        <v>-0.43344645487366235</v>
      </c>
      <c r="H518" s="1">
        <f>IFERROR(VLOOKUP(B518,'1342 - ADM INTERNAL AUDIT'!C$9:I$585,7,FALSE),0)</f>
        <v>-0.4293737231522583</v>
      </c>
      <c r="I518" s="1">
        <v>0</v>
      </c>
      <c r="J518" s="1">
        <f>IFERROR(VLOOKUP(B518,'LEGISLATIVE AUDITOR'!C$9:I$92,7,FALSE),0)</f>
        <v>0</v>
      </c>
      <c r="K518" s="1">
        <f>IFERROR(VLOOKUP(B518,'2892 - DCA ADMINISTRATION'!C$9:I$23,7,FALSE),0)</f>
        <v>0</v>
      </c>
      <c r="L518" s="1">
        <f>IFERROR(VLOOKUP(B518,'1052 - STATE ARCHIVES'!C$9:I$115,7,FALSE),0)</f>
        <v>0</v>
      </c>
      <c r="M518" s="1">
        <v>0</v>
      </c>
      <c r="N518" s="1">
        <f>IFERROR(VLOOKUP(B518,'2889 - LAW LIBRARY'!C$9:I$21,7,FALSE),0)</f>
        <v>0</v>
      </c>
      <c r="O518" s="1">
        <v>0</v>
      </c>
      <c r="P518" s="1">
        <f>IFERROR(VLOOKUP(B518,'3150 - DHHS ADMINISTRATION'!C$9:I$69,7,FALSE),0)</f>
        <v>0</v>
      </c>
      <c r="Q518" s="1">
        <f t="shared" si="7"/>
        <v>-5.7492428220157734</v>
      </c>
    </row>
    <row r="519" spans="1:17">
      <c r="A519" s="1">
        <v>524</v>
      </c>
      <c r="B519" s="1" t="s">
        <v>531</v>
      </c>
      <c r="C519" s="1">
        <f>IFERROR(VLOOKUP(B519,'BUILDING DEPRECIATION'!C$9:I$200,7,FALSE),0)</f>
        <v>0</v>
      </c>
      <c r="D519" s="1">
        <v>0</v>
      </c>
      <c r="E519" s="1">
        <f>IFERROR(VLOOKUP(B519,'1130 - CONTROLLER'!C$9:I$582,7,FALSE),0)</f>
        <v>999.74515241631468</v>
      </c>
      <c r="F519" s="1">
        <f>IFERROR(VLOOKUP(B519,'1080 - TREASURER'!C$9:I$522,7,FALSE),0)</f>
        <v>71.440860362542608</v>
      </c>
      <c r="G519" s="1">
        <f>IFERROR(VLOOKUP(B519,'1340 - ADM BUDGET AND PLANNING '!C$9:I$592,7,FALSE),0)</f>
        <v>3134.3453809623384</v>
      </c>
      <c r="H519" s="1">
        <f>IFERROR(VLOOKUP(B519,'1342 - ADM INTERNAL AUDIT'!C$9:I$585,7,FALSE),0)</f>
        <v>72.660078368424109</v>
      </c>
      <c r="I519" s="1">
        <v>0</v>
      </c>
      <c r="J519" s="1">
        <f>IFERROR(VLOOKUP(B519,'LEGISLATIVE AUDITOR'!C$9:I$92,7,FALSE),0)</f>
        <v>0</v>
      </c>
      <c r="K519" s="1">
        <f>IFERROR(VLOOKUP(B519,'2892 - DCA ADMINISTRATION'!C$9:I$23,7,FALSE),0)</f>
        <v>0</v>
      </c>
      <c r="L519" s="1">
        <f>IFERROR(VLOOKUP(B519,'1052 - STATE ARCHIVES'!C$9:I$115,7,FALSE),0)</f>
        <v>0</v>
      </c>
      <c r="M519" s="1">
        <v>0</v>
      </c>
      <c r="N519" s="1">
        <f>IFERROR(VLOOKUP(B519,'2889 - LAW LIBRARY'!C$9:I$21,7,FALSE),0)</f>
        <v>0</v>
      </c>
      <c r="O519" s="1">
        <v>0</v>
      </c>
      <c r="P519" s="1">
        <f>IFERROR(VLOOKUP(B519,'3150 - DHHS ADMINISTRATION'!C$9:I$69,7,FALSE),0)</f>
        <v>0</v>
      </c>
      <c r="Q519" s="1">
        <f t="shared" si="7"/>
        <v>4278.19147210962</v>
      </c>
    </row>
    <row r="520" spans="1:17">
      <c r="A520" s="1">
        <v>525</v>
      </c>
      <c r="B520" s="1" t="s">
        <v>532</v>
      </c>
      <c r="C520" s="1">
        <f>IFERROR(VLOOKUP(B520,'BUILDING DEPRECIATION'!C$9:I$200,7,FALSE),0)</f>
        <v>0</v>
      </c>
      <c r="D520" s="1">
        <v>0</v>
      </c>
      <c r="E520" s="1">
        <f>IFERROR(VLOOKUP(B520,'1130 - CONTROLLER'!C$9:I$582,7,FALSE),0)</f>
        <v>-5165.8803694567496</v>
      </c>
      <c r="F520" s="1">
        <f>IFERROR(VLOOKUP(B520,'1080 - TREASURER'!C$9:I$522,7,FALSE),0)</f>
        <v>-113.18779938770999</v>
      </c>
      <c r="G520" s="1">
        <f>IFERROR(VLOOKUP(B520,'1340 - ADM BUDGET AND PLANNING '!C$9:I$592,7,FALSE),0)</f>
        <v>4129.7126454052823</v>
      </c>
      <c r="H520" s="1">
        <f>IFERROR(VLOOKUP(B520,'1342 - ADM INTERNAL AUDIT'!C$9:I$585,7,FALSE),0)</f>
        <v>-456.27376207185227</v>
      </c>
      <c r="I520" s="1">
        <v>0</v>
      </c>
      <c r="J520" s="1">
        <f>IFERROR(VLOOKUP(B520,'LEGISLATIVE AUDITOR'!C$9:I$92,7,FALSE),0)</f>
        <v>0</v>
      </c>
      <c r="K520" s="1">
        <f>IFERROR(VLOOKUP(B520,'2892 - DCA ADMINISTRATION'!C$9:I$23,7,FALSE),0)</f>
        <v>0</v>
      </c>
      <c r="L520" s="1">
        <f>IFERROR(VLOOKUP(B520,'1052 - STATE ARCHIVES'!C$9:I$115,7,FALSE),0)</f>
        <v>0</v>
      </c>
      <c r="M520" s="1">
        <v>0</v>
      </c>
      <c r="N520" s="1">
        <f>IFERROR(VLOOKUP(B520,'2889 - LAW LIBRARY'!C$9:I$21,7,FALSE),0)</f>
        <v>0</v>
      </c>
      <c r="O520" s="1">
        <v>0</v>
      </c>
      <c r="P520" s="1">
        <f>IFERROR(VLOOKUP(B520,'3150 - DHHS ADMINISTRATION'!C$9:I$69,7,FALSE),0)</f>
        <v>0</v>
      </c>
      <c r="Q520" s="1">
        <f t="shared" si="7"/>
        <v>-1605.6292855110291</v>
      </c>
    </row>
    <row r="521" spans="1:17">
      <c r="A521" s="1">
        <v>526</v>
      </c>
      <c r="B521" s="1" t="s">
        <v>533</v>
      </c>
      <c r="C521" s="1">
        <f>IFERROR(VLOOKUP(B521,'BUILDING DEPRECIATION'!C$9:I$200,7,FALSE),0)</f>
        <v>0</v>
      </c>
      <c r="D521" s="1">
        <v>0</v>
      </c>
      <c r="E521" s="1">
        <f>IFERROR(VLOOKUP(B521,'1130 - CONTROLLER'!C$9:I$582,7,FALSE),0)</f>
        <v>29544.200063149532</v>
      </c>
      <c r="F521" s="1">
        <f>IFERROR(VLOOKUP(B521,'1080 - TREASURER'!C$9:I$522,7,FALSE),0)</f>
        <v>1366.5104884889711</v>
      </c>
      <c r="G521" s="1">
        <f>IFERROR(VLOOKUP(B521,'1340 - ADM BUDGET AND PLANNING '!C$9:I$592,7,FALSE),0)</f>
        <v>16614.546003683929</v>
      </c>
      <c r="H521" s="1">
        <f>IFERROR(VLOOKUP(B521,'1342 - ADM INTERNAL AUDIT'!C$9:I$585,7,FALSE),0)</f>
        <v>2271.8483290457143</v>
      </c>
      <c r="I521" s="1">
        <v>0</v>
      </c>
      <c r="J521" s="1">
        <f>IFERROR(VLOOKUP(B521,'LEGISLATIVE AUDITOR'!C$9:I$92,7,FALSE),0)</f>
        <v>0</v>
      </c>
      <c r="K521" s="1">
        <f>IFERROR(VLOOKUP(B521,'2892 - DCA ADMINISTRATION'!C$9:I$23,7,FALSE),0)</f>
        <v>0</v>
      </c>
      <c r="L521" s="1">
        <f>IFERROR(VLOOKUP(B521,'1052 - STATE ARCHIVES'!C$9:I$115,7,FALSE),0)</f>
        <v>0</v>
      </c>
      <c r="M521" s="1">
        <v>0</v>
      </c>
      <c r="N521" s="1">
        <f>IFERROR(VLOOKUP(B521,'2889 - LAW LIBRARY'!C$9:I$21,7,FALSE),0)</f>
        <v>0</v>
      </c>
      <c r="O521" s="1">
        <v>0</v>
      </c>
      <c r="P521" s="1">
        <f>IFERROR(VLOOKUP(B521,'3150 - DHHS ADMINISTRATION'!C$9:I$69,7,FALSE),0)</f>
        <v>0</v>
      </c>
      <c r="Q521" s="1">
        <f t="shared" si="7"/>
        <v>49797.104884368142</v>
      </c>
    </row>
    <row r="522" spans="1:17">
      <c r="A522" s="1">
        <v>527</v>
      </c>
      <c r="B522" s="1" t="s">
        <v>534</v>
      </c>
      <c r="C522" s="1">
        <f>IFERROR(VLOOKUP(B522,'BUILDING DEPRECIATION'!C$9:I$200,7,FALSE),0)</f>
        <v>0</v>
      </c>
      <c r="D522" s="1">
        <v>0</v>
      </c>
      <c r="E522" s="1">
        <f>IFERROR(VLOOKUP(B522,'1130 - CONTROLLER'!C$9:I$582,7,FALSE),0)</f>
        <v>12126.952485518595</v>
      </c>
      <c r="F522" s="1">
        <f>IFERROR(VLOOKUP(B522,'1080 - TREASURER'!C$9:I$522,7,FALSE),0)</f>
        <v>898.77716624496452</v>
      </c>
      <c r="G522" s="1">
        <f>IFERROR(VLOOKUP(B522,'1340 - ADM BUDGET AND PLANNING '!C$9:I$592,7,FALSE),0)</f>
        <v>7628.8716878703553</v>
      </c>
      <c r="H522" s="1">
        <f>IFERROR(VLOOKUP(B522,'1342 - ADM INTERNAL AUDIT'!C$9:I$585,7,FALSE),0)</f>
        <v>916.23430623780291</v>
      </c>
      <c r="I522" s="1">
        <v>0</v>
      </c>
      <c r="J522" s="1">
        <f>IFERROR(VLOOKUP(B522,'LEGISLATIVE AUDITOR'!C$9:I$92,7,FALSE),0)</f>
        <v>0</v>
      </c>
      <c r="K522" s="1">
        <f>IFERROR(VLOOKUP(B522,'2892 - DCA ADMINISTRATION'!C$9:I$23,7,FALSE),0)</f>
        <v>0</v>
      </c>
      <c r="L522" s="1">
        <f>IFERROR(VLOOKUP(B522,'1052 - STATE ARCHIVES'!C$9:I$115,7,FALSE),0)</f>
        <v>0</v>
      </c>
      <c r="M522" s="1">
        <v>0</v>
      </c>
      <c r="N522" s="1">
        <f>IFERROR(VLOOKUP(B522,'2889 - LAW LIBRARY'!C$9:I$21,7,FALSE),0)</f>
        <v>0</v>
      </c>
      <c r="O522" s="1">
        <v>0</v>
      </c>
      <c r="P522" s="1">
        <f>IFERROR(VLOOKUP(B522,'3150 - DHHS ADMINISTRATION'!C$9:I$69,7,FALSE),0)</f>
        <v>0</v>
      </c>
      <c r="Q522" s="1">
        <f t="shared" ref="Q522:Q585" si="8">SUM(C522:P522)</f>
        <v>21570.835645871717</v>
      </c>
    </row>
    <row r="523" spans="1:17">
      <c r="A523" s="1">
        <v>528</v>
      </c>
      <c r="B523" s="1" t="s">
        <v>535</v>
      </c>
      <c r="C523" s="1">
        <f>IFERROR(VLOOKUP(B523,'BUILDING DEPRECIATION'!C$9:I$200,7,FALSE),0)</f>
        <v>0</v>
      </c>
      <c r="D523" s="1">
        <v>0</v>
      </c>
      <c r="E523" s="1">
        <f>IFERROR(VLOOKUP(B523,'1130 - CONTROLLER'!C$9:I$582,7,FALSE),0)</f>
        <v>4943.0283434551093</v>
      </c>
      <c r="F523" s="1">
        <f>IFERROR(VLOOKUP(B523,'1080 - TREASURER'!C$9:I$522,7,FALSE),0)</f>
        <v>338.12787098677256</v>
      </c>
      <c r="G523" s="1">
        <f>IFERROR(VLOOKUP(B523,'1340 - ADM BUDGET AND PLANNING '!C$9:I$592,7,FALSE),0)</f>
        <v>4341.3226193592309</v>
      </c>
      <c r="H523" s="1">
        <f>IFERROR(VLOOKUP(B523,'1342 - ADM INTERNAL AUDIT'!C$9:I$585,7,FALSE),0)</f>
        <v>384.9013598038473</v>
      </c>
      <c r="I523" s="1">
        <v>0</v>
      </c>
      <c r="J523" s="1">
        <f>IFERROR(VLOOKUP(B523,'LEGISLATIVE AUDITOR'!C$9:I$92,7,FALSE),0)</f>
        <v>0</v>
      </c>
      <c r="K523" s="1">
        <f>IFERROR(VLOOKUP(B523,'2892 - DCA ADMINISTRATION'!C$9:I$23,7,FALSE),0)</f>
        <v>0</v>
      </c>
      <c r="L523" s="1">
        <f>IFERROR(VLOOKUP(B523,'1052 - STATE ARCHIVES'!C$9:I$115,7,FALSE),0)</f>
        <v>0</v>
      </c>
      <c r="M523" s="1">
        <v>0</v>
      </c>
      <c r="N523" s="1">
        <f>IFERROR(VLOOKUP(B523,'2889 - LAW LIBRARY'!C$9:I$21,7,FALSE),0)</f>
        <v>0</v>
      </c>
      <c r="O523" s="1">
        <v>0</v>
      </c>
      <c r="P523" s="1">
        <f>IFERROR(VLOOKUP(B523,'3150 - DHHS ADMINISTRATION'!C$9:I$69,7,FALSE),0)</f>
        <v>5979.3962599963097</v>
      </c>
      <c r="Q523" s="1">
        <f t="shared" si="8"/>
        <v>15986.776453601269</v>
      </c>
    </row>
    <row r="524" spans="1:17">
      <c r="A524" s="1">
        <v>529</v>
      </c>
      <c r="B524" s="1" t="s">
        <v>536</v>
      </c>
      <c r="C524" s="1">
        <f>IFERROR(VLOOKUP(B524,'BUILDING DEPRECIATION'!C$9:I$200,7,FALSE),0)</f>
        <v>0</v>
      </c>
      <c r="D524" s="1">
        <v>0</v>
      </c>
      <c r="E524" s="1">
        <f>IFERROR(VLOOKUP(B524,'1130 - CONTROLLER'!C$9:I$582,7,FALSE),0)</f>
        <v>1152.2441483351238</v>
      </c>
      <c r="F524" s="1">
        <f>IFERROR(VLOOKUP(B524,'1080 - TREASURER'!C$9:I$522,7,FALSE),0)</f>
        <v>75.452014573904293</v>
      </c>
      <c r="G524" s="1">
        <f>IFERROR(VLOOKUP(B524,'1340 - ADM BUDGET AND PLANNING '!C$9:I$592,7,FALSE),0)</f>
        <v>916.35391355825914</v>
      </c>
      <c r="H524" s="1">
        <f>IFERROR(VLOOKUP(B524,'1342 - ADM INTERNAL AUDIT'!C$9:I$585,7,FALSE),0)</f>
        <v>87.485357581201185</v>
      </c>
      <c r="I524" s="1">
        <v>0</v>
      </c>
      <c r="J524" s="1">
        <f>IFERROR(VLOOKUP(B524,'LEGISLATIVE AUDITOR'!C$9:I$92,7,FALSE),0)</f>
        <v>0</v>
      </c>
      <c r="K524" s="1">
        <f>IFERROR(VLOOKUP(B524,'2892 - DCA ADMINISTRATION'!C$9:I$23,7,FALSE),0)</f>
        <v>0</v>
      </c>
      <c r="L524" s="1">
        <f>IFERROR(VLOOKUP(B524,'1052 - STATE ARCHIVES'!C$9:I$115,7,FALSE),0)</f>
        <v>0</v>
      </c>
      <c r="M524" s="1">
        <v>0</v>
      </c>
      <c r="N524" s="1">
        <f>IFERROR(VLOOKUP(B524,'2889 - LAW LIBRARY'!C$9:I$21,7,FALSE),0)</f>
        <v>0</v>
      </c>
      <c r="O524" s="1">
        <v>0</v>
      </c>
      <c r="P524" s="1">
        <f>IFERROR(VLOOKUP(B524,'3150 - DHHS ADMINISTRATION'!C$9:I$69,7,FALSE),0)</f>
        <v>0</v>
      </c>
      <c r="Q524" s="1">
        <f t="shared" si="8"/>
        <v>2231.5354340484882</v>
      </c>
    </row>
    <row r="525" spans="1:17">
      <c r="A525" s="1">
        <v>530</v>
      </c>
      <c r="B525" s="1" t="s">
        <v>537</v>
      </c>
      <c r="C525" s="1">
        <f>IFERROR(VLOOKUP(B525,'BUILDING DEPRECIATION'!C$9:I$200,7,FALSE),0)</f>
        <v>0</v>
      </c>
      <c r="D525" s="1">
        <v>0</v>
      </c>
      <c r="E525" s="1">
        <f>IFERROR(VLOOKUP(B525,'1130 - CONTROLLER'!C$9:I$582,7,FALSE),0)</f>
        <v>725.15018760642124</v>
      </c>
      <c r="F525" s="1">
        <f>IFERROR(VLOOKUP(B525,'1080 - TREASURER'!C$9:I$522,7,FALSE),0)</f>
        <v>85.923865139231054</v>
      </c>
      <c r="G525" s="1">
        <f>IFERROR(VLOOKUP(B525,'1340 - ADM BUDGET AND PLANNING '!C$9:I$592,7,FALSE),0)</f>
        <v>1314.9539230702326</v>
      </c>
      <c r="H525" s="1">
        <f>IFERROR(VLOOKUP(B525,'1342 - ADM INTERNAL AUDIT'!C$9:I$585,7,FALSE),0)</f>
        <v>57.437925506275924</v>
      </c>
      <c r="I525" s="1">
        <v>0</v>
      </c>
      <c r="J525" s="1">
        <f>IFERROR(VLOOKUP(B525,'LEGISLATIVE AUDITOR'!C$9:I$92,7,FALSE),0)</f>
        <v>0</v>
      </c>
      <c r="K525" s="1">
        <f>IFERROR(VLOOKUP(B525,'2892 - DCA ADMINISTRATION'!C$9:I$23,7,FALSE),0)</f>
        <v>0</v>
      </c>
      <c r="L525" s="1">
        <f>IFERROR(VLOOKUP(B525,'1052 - STATE ARCHIVES'!C$9:I$115,7,FALSE),0)</f>
        <v>0</v>
      </c>
      <c r="M525" s="1">
        <v>0</v>
      </c>
      <c r="N525" s="1">
        <f>IFERROR(VLOOKUP(B525,'2889 - LAW LIBRARY'!C$9:I$21,7,FALSE),0)</f>
        <v>0</v>
      </c>
      <c r="O525" s="1">
        <v>0</v>
      </c>
      <c r="P525" s="1">
        <f>IFERROR(VLOOKUP(B525,'3150 - DHHS ADMINISTRATION'!C$9:I$69,7,FALSE),0)</f>
        <v>0</v>
      </c>
      <c r="Q525" s="1">
        <f t="shared" si="8"/>
        <v>2183.4659013221608</v>
      </c>
    </row>
    <row r="526" spans="1:17">
      <c r="A526" s="1">
        <v>531</v>
      </c>
      <c r="B526" s="1" t="s">
        <v>538</v>
      </c>
      <c r="C526" s="1">
        <f>IFERROR(VLOOKUP(B526,'BUILDING DEPRECIATION'!C$9:I$200,7,FALSE),0)</f>
        <v>0</v>
      </c>
      <c r="D526" s="1">
        <v>0</v>
      </c>
      <c r="E526" s="1">
        <f>IFERROR(VLOOKUP(B526,'1130 - CONTROLLER'!C$9:I$582,7,FALSE),0)</f>
        <v>5006.6654332142598</v>
      </c>
      <c r="F526" s="1">
        <f>IFERROR(VLOOKUP(B526,'1080 - TREASURER'!C$9:I$522,7,FALSE),0)</f>
        <v>426.00022861265211</v>
      </c>
      <c r="G526" s="1">
        <f>IFERROR(VLOOKUP(B526,'1340 - ADM BUDGET AND PLANNING '!C$9:I$592,7,FALSE),0)</f>
        <v>7727.7338991924335</v>
      </c>
      <c r="H526" s="1">
        <f>IFERROR(VLOOKUP(B526,'1342 - ADM INTERNAL AUDIT'!C$9:I$585,7,FALSE),0)</f>
        <v>358.16650025237237</v>
      </c>
      <c r="I526" s="1">
        <v>0</v>
      </c>
      <c r="J526" s="1">
        <f>IFERROR(VLOOKUP(B526,'LEGISLATIVE AUDITOR'!C$9:I$92,7,FALSE),0)</f>
        <v>0</v>
      </c>
      <c r="K526" s="1">
        <f>IFERROR(VLOOKUP(B526,'2892 - DCA ADMINISTRATION'!C$9:I$23,7,FALSE),0)</f>
        <v>0</v>
      </c>
      <c r="L526" s="1">
        <f>IFERROR(VLOOKUP(B526,'1052 - STATE ARCHIVES'!C$9:I$115,7,FALSE),0)</f>
        <v>0</v>
      </c>
      <c r="M526" s="1">
        <v>0</v>
      </c>
      <c r="N526" s="1">
        <f>IFERROR(VLOOKUP(B526,'2889 - LAW LIBRARY'!C$9:I$21,7,FALSE),0)</f>
        <v>0</v>
      </c>
      <c r="O526" s="1">
        <v>0</v>
      </c>
      <c r="P526" s="1">
        <f>IFERROR(VLOOKUP(B526,'3150 - DHHS ADMINISTRATION'!C$9:I$69,7,FALSE),0)</f>
        <v>0</v>
      </c>
      <c r="Q526" s="1">
        <f t="shared" si="8"/>
        <v>13518.566061271718</v>
      </c>
    </row>
    <row r="527" spans="1:17">
      <c r="A527" s="1">
        <v>532</v>
      </c>
      <c r="B527" s="1" t="s">
        <v>539</v>
      </c>
      <c r="C527" s="1">
        <f>IFERROR(VLOOKUP(B527,'BUILDING DEPRECIATION'!C$9:I$200,7,FALSE),0)</f>
        <v>0</v>
      </c>
      <c r="D527" s="1">
        <v>0</v>
      </c>
      <c r="E527" s="1">
        <f>IFERROR(VLOOKUP(B527,'1130 - CONTROLLER'!C$9:I$582,7,FALSE),0)</f>
        <v>11573.949784560587</v>
      </c>
      <c r="F527" s="1">
        <f>IFERROR(VLOOKUP(B527,'1080 - TREASURER'!C$9:I$522,7,FALSE),0)</f>
        <v>1201.6664508501012</v>
      </c>
      <c r="G527" s="1">
        <f>IFERROR(VLOOKUP(B527,'1340 - ADM BUDGET AND PLANNING '!C$9:I$592,7,FALSE),0)</f>
        <v>9024.367262360036</v>
      </c>
      <c r="H527" s="1">
        <f>IFERROR(VLOOKUP(B527,'1342 - ADM INTERNAL AUDIT'!C$9:I$585,7,FALSE),0)</f>
        <v>874.48564261489571</v>
      </c>
      <c r="I527" s="1">
        <v>0</v>
      </c>
      <c r="J527" s="1">
        <f>IFERROR(VLOOKUP(B527,'LEGISLATIVE AUDITOR'!C$9:I$92,7,FALSE),0)</f>
        <v>0</v>
      </c>
      <c r="K527" s="1">
        <f>IFERROR(VLOOKUP(B527,'2892 - DCA ADMINISTRATION'!C$9:I$23,7,FALSE),0)</f>
        <v>0</v>
      </c>
      <c r="L527" s="1">
        <f>IFERROR(VLOOKUP(B527,'1052 - STATE ARCHIVES'!C$9:I$115,7,FALSE),0)</f>
        <v>0</v>
      </c>
      <c r="M527" s="1">
        <v>0</v>
      </c>
      <c r="N527" s="1">
        <f>IFERROR(VLOOKUP(B527,'2889 - LAW LIBRARY'!C$9:I$21,7,FALSE),0)</f>
        <v>0</v>
      </c>
      <c r="O527" s="1">
        <v>0</v>
      </c>
      <c r="P527" s="1">
        <f>IFERROR(VLOOKUP(B527,'3150 - DHHS ADMINISTRATION'!C$9:I$69,7,FALSE),0)</f>
        <v>0</v>
      </c>
      <c r="Q527" s="1">
        <f t="shared" si="8"/>
        <v>22674.46914038562</v>
      </c>
    </row>
    <row r="528" spans="1:17">
      <c r="A528" s="1">
        <v>533</v>
      </c>
      <c r="B528" s="1" t="s">
        <v>540</v>
      </c>
      <c r="C528" s="1">
        <f>IFERROR(VLOOKUP(B528,'BUILDING DEPRECIATION'!C$9:I$200,7,FALSE),0)</f>
        <v>0</v>
      </c>
      <c r="D528" s="1">
        <v>0</v>
      </c>
      <c r="E528" s="1">
        <f>IFERROR(VLOOKUP(B528,'1130 - CONTROLLER'!C$9:I$582,7,FALSE),0)</f>
        <v>11788.766741475854</v>
      </c>
      <c r="F528" s="1">
        <f>IFERROR(VLOOKUP(B528,'1080 - TREASURER'!C$9:I$522,7,FALSE),0)</f>
        <v>460.2741410537003</v>
      </c>
      <c r="G528" s="1">
        <f>IFERROR(VLOOKUP(B528,'1340 - ADM BUDGET AND PLANNING '!C$9:I$592,7,FALSE),0)</f>
        <v>9332.7780609494384</v>
      </c>
      <c r="H528" s="1">
        <f>IFERROR(VLOOKUP(B528,'1342 - ADM INTERNAL AUDIT'!C$9:I$585,7,FALSE),0)</f>
        <v>906.5062152604462</v>
      </c>
      <c r="I528" s="1">
        <v>0</v>
      </c>
      <c r="J528" s="1">
        <f>IFERROR(VLOOKUP(B528,'LEGISLATIVE AUDITOR'!C$9:I$92,7,FALSE),0)</f>
        <v>0</v>
      </c>
      <c r="K528" s="1">
        <f>IFERROR(VLOOKUP(B528,'2892 - DCA ADMINISTRATION'!C$9:I$23,7,FALSE),0)</f>
        <v>0</v>
      </c>
      <c r="L528" s="1">
        <f>IFERROR(VLOOKUP(B528,'1052 - STATE ARCHIVES'!C$9:I$115,7,FALSE),0)</f>
        <v>0</v>
      </c>
      <c r="M528" s="1">
        <v>0</v>
      </c>
      <c r="N528" s="1">
        <f>IFERROR(VLOOKUP(B528,'2889 - LAW LIBRARY'!C$9:I$21,7,FALSE),0)</f>
        <v>0</v>
      </c>
      <c r="O528" s="1">
        <v>0</v>
      </c>
      <c r="P528" s="1">
        <f>IFERROR(VLOOKUP(B528,'3150 - DHHS ADMINISTRATION'!C$9:I$69,7,FALSE),0)</f>
        <v>0</v>
      </c>
      <c r="Q528" s="1">
        <f t="shared" si="8"/>
        <v>22488.325158739441</v>
      </c>
    </row>
    <row r="529" spans="1:17">
      <c r="A529" s="1">
        <v>534</v>
      </c>
      <c r="B529" s="1" t="s">
        <v>541</v>
      </c>
      <c r="C529" s="1">
        <f>IFERROR(VLOOKUP(B529,'BUILDING DEPRECIATION'!C$9:I$200,7,FALSE),0)</f>
        <v>0</v>
      </c>
      <c r="D529" s="1">
        <v>0</v>
      </c>
      <c r="E529" s="1">
        <f>IFERROR(VLOOKUP(B529,'1130 - CONTROLLER'!C$9:I$582,7,FALSE),0)</f>
        <v>9.0873933667879641</v>
      </c>
      <c r="F529" s="1">
        <f>IFERROR(VLOOKUP(B529,'1080 - TREASURER'!C$9:I$522,7,FALSE),0)</f>
        <v>0</v>
      </c>
      <c r="G529" s="1">
        <f>IFERROR(VLOOKUP(B529,'1340 - ADM BUDGET AND PLANNING '!C$9:I$592,7,FALSE),0)</f>
        <v>421.70171474798616</v>
      </c>
      <c r="H529" s="1">
        <f>IFERROR(VLOOKUP(B529,'1342 - ADM INTERNAL AUDIT'!C$9:I$585,7,FALSE),0)</f>
        <v>0.66725935658872393</v>
      </c>
      <c r="I529" s="1">
        <v>0</v>
      </c>
      <c r="J529" s="1">
        <f>IFERROR(VLOOKUP(B529,'LEGISLATIVE AUDITOR'!C$9:I$92,7,FALSE),0)</f>
        <v>0</v>
      </c>
      <c r="K529" s="1">
        <f>IFERROR(VLOOKUP(B529,'2892 - DCA ADMINISTRATION'!C$9:I$23,7,FALSE),0)</f>
        <v>0</v>
      </c>
      <c r="L529" s="1">
        <f>IFERROR(VLOOKUP(B529,'1052 - STATE ARCHIVES'!C$9:I$115,7,FALSE),0)</f>
        <v>0</v>
      </c>
      <c r="M529" s="1">
        <v>0</v>
      </c>
      <c r="N529" s="1">
        <f>IFERROR(VLOOKUP(B529,'2889 - LAW LIBRARY'!C$9:I$21,7,FALSE),0)</f>
        <v>0</v>
      </c>
      <c r="O529" s="1">
        <v>0</v>
      </c>
      <c r="P529" s="1">
        <f>IFERROR(VLOOKUP(B529,'3150 - DHHS ADMINISTRATION'!C$9:I$69,7,FALSE),0)</f>
        <v>0</v>
      </c>
      <c r="Q529" s="1">
        <f t="shared" si="8"/>
        <v>431.45636747136285</v>
      </c>
    </row>
    <row r="530" spans="1:17">
      <c r="A530" s="1">
        <v>535</v>
      </c>
      <c r="B530" s="1" t="s">
        <v>542</v>
      </c>
      <c r="C530" s="1">
        <f>IFERROR(VLOOKUP(B530,'BUILDING DEPRECIATION'!C$9:I$200,7,FALSE),0)</f>
        <v>499528</v>
      </c>
      <c r="D530" s="1">
        <v>0</v>
      </c>
      <c r="E530" s="1">
        <f>IFERROR(VLOOKUP(B530,'1130 - CONTROLLER'!C$9:I$582,7,FALSE),0)</f>
        <v>13139.975514857162</v>
      </c>
      <c r="F530" s="1">
        <f>IFERROR(VLOOKUP(B530,'1080 - TREASURER'!C$9:I$522,7,FALSE),0)</f>
        <v>2509.8535072260734</v>
      </c>
      <c r="G530" s="1">
        <f>IFERROR(VLOOKUP(B530,'1340 - ADM BUDGET AND PLANNING '!C$9:I$592,7,FALSE),0)</f>
        <v>58261.577597985015</v>
      </c>
      <c r="H530" s="1">
        <f>IFERROR(VLOOKUP(B530,'1342 - ADM INTERNAL AUDIT'!C$9:I$585,7,FALSE),0)</f>
        <v>86088.076815371329</v>
      </c>
      <c r="I530" s="1">
        <v>-9</v>
      </c>
      <c r="J530" s="1">
        <f>IFERROR(VLOOKUP(B530,'LEGISLATIVE AUDITOR'!C$9:I$92,7,FALSE),0)</f>
        <v>-36532.469033000001</v>
      </c>
      <c r="K530" s="1">
        <f>IFERROR(VLOOKUP(B530,'2892 - DCA ADMINISTRATION'!C$9:I$23,7,FALSE),0)</f>
        <v>0</v>
      </c>
      <c r="L530" s="1">
        <f>IFERROR(VLOOKUP(B530,'1052 - STATE ARCHIVES'!C$9:I$115,7,FALSE),0)</f>
        <v>86390.45308326729</v>
      </c>
      <c r="M530" s="1">
        <v>0</v>
      </c>
      <c r="N530" s="1">
        <f>IFERROR(VLOOKUP(B530,'2889 - LAW LIBRARY'!C$9:I$21,7,FALSE),0)</f>
        <v>0</v>
      </c>
      <c r="O530" s="1">
        <v>2026.5326688202699</v>
      </c>
      <c r="P530" s="1">
        <f>IFERROR(VLOOKUP(B530,'3150 - DHHS ADMINISTRATION'!C$9:I$69,7,FALSE),0)</f>
        <v>0</v>
      </c>
      <c r="Q530" s="1">
        <f t="shared" si="8"/>
        <v>711403.00015452714</v>
      </c>
    </row>
    <row r="531" spans="1:17">
      <c r="A531" s="1">
        <v>536</v>
      </c>
      <c r="B531" s="1" t="s">
        <v>543</v>
      </c>
      <c r="C531" s="1">
        <f>IFERROR(VLOOKUP(B531,'BUILDING DEPRECIATION'!C$9:I$200,7,FALSE),0)</f>
        <v>0</v>
      </c>
      <c r="D531" s="1">
        <v>0</v>
      </c>
      <c r="E531" s="1">
        <f>IFERROR(VLOOKUP(B531,'1130 - CONTROLLER'!C$9:I$582,7,FALSE),0)</f>
        <v>1777.4225217395419</v>
      </c>
      <c r="F531" s="1">
        <f>IFERROR(VLOOKUP(B531,'1080 - TREASURER'!C$9:I$522,7,FALSE),0)</f>
        <v>190.9947419198601</v>
      </c>
      <c r="G531" s="1">
        <f>IFERROR(VLOOKUP(B531,'1340 - ADM BUDGET AND PLANNING '!C$9:I$592,7,FALSE),0)</f>
        <v>2600.5439930019247</v>
      </c>
      <c r="H531" s="1">
        <f>IFERROR(VLOOKUP(B531,'1342 - ADM INTERNAL AUDIT'!C$9:I$585,7,FALSE),0)</f>
        <v>132.50099147454486</v>
      </c>
      <c r="I531" s="1">
        <v>0</v>
      </c>
      <c r="J531" s="1">
        <f>IFERROR(VLOOKUP(B531,'LEGISLATIVE AUDITOR'!C$9:I$92,7,FALSE),0)</f>
        <v>0</v>
      </c>
      <c r="K531" s="1">
        <f>IFERROR(VLOOKUP(B531,'2892 - DCA ADMINISTRATION'!C$9:I$23,7,FALSE),0)</f>
        <v>0</v>
      </c>
      <c r="L531" s="1">
        <f>IFERROR(VLOOKUP(B531,'1052 - STATE ARCHIVES'!C$9:I$115,7,FALSE),0)</f>
        <v>0</v>
      </c>
      <c r="M531" s="1">
        <v>0</v>
      </c>
      <c r="N531" s="1">
        <f>IFERROR(VLOOKUP(B531,'2889 - LAW LIBRARY'!C$9:I$21,7,FALSE),0)</f>
        <v>0</v>
      </c>
      <c r="O531" s="1">
        <v>0</v>
      </c>
      <c r="P531" s="1">
        <f>IFERROR(VLOOKUP(B531,'3150 - DHHS ADMINISTRATION'!C$9:I$69,7,FALSE),0)</f>
        <v>0</v>
      </c>
      <c r="Q531" s="1">
        <f t="shared" si="8"/>
        <v>4701.462248135872</v>
      </c>
    </row>
    <row r="532" spans="1:17">
      <c r="A532" s="1">
        <v>537</v>
      </c>
      <c r="B532" s="1" t="s">
        <v>544</v>
      </c>
      <c r="C532" s="1">
        <f>IFERROR(VLOOKUP(B532,'BUILDING DEPRECIATION'!C$9:I$200,7,FALSE),0)</f>
        <v>0</v>
      </c>
      <c r="D532" s="1">
        <v>0</v>
      </c>
      <c r="E532" s="1">
        <f>IFERROR(VLOOKUP(B532,'1130 - CONTROLLER'!C$9:I$582,7,FALSE),0)</f>
        <v>1337.2843528642068</v>
      </c>
      <c r="F532" s="1">
        <f>IFERROR(VLOOKUP(B532,'1080 - TREASURER'!C$9:I$522,7,FALSE),0)</f>
        <v>214.43872300832595</v>
      </c>
      <c r="G532" s="1">
        <f>IFERROR(VLOOKUP(B532,'1340 - ADM BUDGET AND PLANNING '!C$9:I$592,7,FALSE),0)</f>
        <v>1479.4261598357061</v>
      </c>
      <c r="H532" s="1">
        <f>IFERROR(VLOOKUP(B532,'1342 - ADM INTERNAL AUDIT'!C$9:I$585,7,FALSE),0)</f>
        <v>106.29511702360166</v>
      </c>
      <c r="I532" s="1">
        <v>0</v>
      </c>
      <c r="J532" s="1">
        <f>IFERROR(VLOOKUP(B532,'LEGISLATIVE AUDITOR'!C$9:I$92,7,FALSE),0)</f>
        <v>0</v>
      </c>
      <c r="K532" s="1">
        <f>IFERROR(VLOOKUP(B532,'2892 - DCA ADMINISTRATION'!C$9:I$23,7,FALSE),0)</f>
        <v>0</v>
      </c>
      <c r="L532" s="1">
        <f>IFERROR(VLOOKUP(B532,'1052 - STATE ARCHIVES'!C$9:I$115,7,FALSE),0)</f>
        <v>0</v>
      </c>
      <c r="M532" s="1">
        <v>0</v>
      </c>
      <c r="N532" s="1">
        <f>IFERROR(VLOOKUP(B532,'2889 - LAW LIBRARY'!C$9:I$21,7,FALSE),0)</f>
        <v>0</v>
      </c>
      <c r="O532" s="1">
        <v>0</v>
      </c>
      <c r="P532" s="1">
        <f>IFERROR(VLOOKUP(B532,'3150 - DHHS ADMINISTRATION'!C$9:I$69,7,FALSE),0)</f>
        <v>0</v>
      </c>
      <c r="Q532" s="1">
        <f t="shared" si="8"/>
        <v>3137.4443527318404</v>
      </c>
    </row>
    <row r="533" spans="1:17">
      <c r="A533" s="1">
        <v>538</v>
      </c>
      <c r="B533" s="1" t="s">
        <v>545</v>
      </c>
      <c r="C533" s="1">
        <f>IFERROR(VLOOKUP(B533,'BUILDING DEPRECIATION'!C$9:I$200,7,FALSE),0)</f>
        <v>0</v>
      </c>
      <c r="D533" s="1">
        <v>0</v>
      </c>
      <c r="E533" s="1">
        <f>IFERROR(VLOOKUP(B533,'1130 - CONTROLLER'!C$9:I$582,7,FALSE),0)</f>
        <v>8617.0851789035369</v>
      </c>
      <c r="F533" s="1">
        <f>IFERROR(VLOOKUP(B533,'1080 - TREASURER'!C$9:I$522,7,FALSE),0)</f>
        <v>651.60683281402612</v>
      </c>
      <c r="G533" s="1">
        <f>IFERROR(VLOOKUP(B533,'1340 - ADM BUDGET AND PLANNING '!C$9:I$592,7,FALSE),0)</f>
        <v>3994.4359110462292</v>
      </c>
      <c r="H533" s="1">
        <f>IFERROR(VLOOKUP(B533,'1342 - ADM INTERNAL AUDIT'!C$9:I$585,7,FALSE),0)</f>
        <v>645.19027620932411</v>
      </c>
      <c r="I533" s="1">
        <v>0</v>
      </c>
      <c r="J533" s="1">
        <f>IFERROR(VLOOKUP(B533,'LEGISLATIVE AUDITOR'!C$9:I$92,7,FALSE),0)</f>
        <v>0</v>
      </c>
      <c r="K533" s="1">
        <f>IFERROR(VLOOKUP(B533,'2892 - DCA ADMINISTRATION'!C$9:I$23,7,FALSE),0)</f>
        <v>0</v>
      </c>
      <c r="L533" s="1">
        <f>IFERROR(VLOOKUP(B533,'1052 - STATE ARCHIVES'!C$9:I$115,7,FALSE),0)</f>
        <v>0</v>
      </c>
      <c r="M533" s="1">
        <v>0</v>
      </c>
      <c r="N533" s="1">
        <f>IFERROR(VLOOKUP(B533,'2889 - LAW LIBRARY'!C$9:I$21,7,FALSE),0)</f>
        <v>0</v>
      </c>
      <c r="O533" s="1">
        <v>0</v>
      </c>
      <c r="P533" s="1">
        <f>IFERROR(VLOOKUP(B533,'3150 - DHHS ADMINISTRATION'!C$9:I$69,7,FALSE),0)</f>
        <v>0</v>
      </c>
      <c r="Q533" s="1">
        <f t="shared" si="8"/>
        <v>13908.318198973117</v>
      </c>
    </row>
    <row r="534" spans="1:17">
      <c r="A534" s="1">
        <v>539</v>
      </c>
      <c r="B534" s="1" t="s">
        <v>546</v>
      </c>
      <c r="C534" s="1">
        <f>IFERROR(VLOOKUP(B534,'BUILDING DEPRECIATION'!C$9:I$200,7,FALSE),0)</f>
        <v>0</v>
      </c>
      <c r="D534" s="1">
        <v>0</v>
      </c>
      <c r="E534" s="1">
        <f>IFERROR(VLOOKUP(B534,'1130 - CONTROLLER'!C$9:I$582,7,FALSE),0)</f>
        <v>345411.63103107887</v>
      </c>
      <c r="F534" s="1">
        <f>IFERROR(VLOOKUP(B534,'1080 - TREASURER'!C$9:I$522,7,FALSE),0)</f>
        <v>42804.720864129507</v>
      </c>
      <c r="G534" s="1">
        <f>IFERROR(VLOOKUP(B534,'1340 - ADM BUDGET AND PLANNING '!C$9:I$592,7,FALSE),0)</f>
        <v>51194.178650440685</v>
      </c>
      <c r="H534" s="1">
        <f>IFERROR(VLOOKUP(B534,'1342 - ADM INTERNAL AUDIT'!C$9:I$585,7,FALSE),0)</f>
        <v>51355.681987524469</v>
      </c>
      <c r="I534" s="1">
        <v>-10</v>
      </c>
      <c r="J534" s="1">
        <f>IFERROR(VLOOKUP(B534,'LEGISLATIVE AUDITOR'!C$9:I$92,7,FALSE),0)</f>
        <v>6048.6659790000003</v>
      </c>
      <c r="K534" s="1">
        <f>IFERROR(VLOOKUP(B534,'2892 - DCA ADMINISTRATION'!C$9:I$23,7,FALSE),0)</f>
        <v>0</v>
      </c>
      <c r="L534" s="1">
        <f>IFERROR(VLOOKUP(B534,'1052 - STATE ARCHIVES'!C$9:I$115,7,FALSE),0)</f>
        <v>-2394.9421435036984</v>
      </c>
      <c r="M534" s="1">
        <v>1879.61743559359</v>
      </c>
      <c r="N534" s="1">
        <f>IFERROR(VLOOKUP(B534,'2889 - LAW LIBRARY'!C$9:I$21,7,FALSE),0)</f>
        <v>0</v>
      </c>
      <c r="O534" s="1">
        <v>7222.7702811799199</v>
      </c>
      <c r="P534" s="1">
        <f>IFERROR(VLOOKUP(B534,'3150 - DHHS ADMINISTRATION'!C$9:I$69,7,FALSE),0)</f>
        <v>0</v>
      </c>
      <c r="Q534" s="1">
        <f t="shared" si="8"/>
        <v>503512.32408544328</v>
      </c>
    </row>
    <row r="535" spans="1:17">
      <c r="A535" s="1">
        <v>540</v>
      </c>
      <c r="B535" s="1" t="s">
        <v>547</v>
      </c>
      <c r="C535" s="1">
        <f>IFERROR(VLOOKUP(B535,'BUILDING DEPRECIATION'!C$9:I$200,7,FALSE),0)</f>
        <v>0</v>
      </c>
      <c r="D535" s="1">
        <v>0</v>
      </c>
      <c r="E535" s="1">
        <f>IFERROR(VLOOKUP(B535,'1130 - CONTROLLER'!C$9:I$582,7,FALSE),0)</f>
        <v>11.314759330037081</v>
      </c>
      <c r="F535" s="1">
        <f>IFERROR(VLOOKUP(B535,'1080 - TREASURER'!C$9:I$522,7,FALSE),0)</f>
        <v>0</v>
      </c>
      <c r="G535" s="1">
        <f>IFERROR(VLOOKUP(B535,'1340 - ADM BUDGET AND PLANNING '!C$9:I$592,7,FALSE),0)</f>
        <v>632.56384874647927</v>
      </c>
      <c r="H535" s="1">
        <f>IFERROR(VLOOKUP(B535,'1342 - ADM INTERNAL AUDIT'!C$9:I$585,7,FALSE),0)</f>
        <v>0.90473392193201008</v>
      </c>
      <c r="I535" s="1">
        <v>0</v>
      </c>
      <c r="J535" s="1">
        <f>IFERROR(VLOOKUP(B535,'LEGISLATIVE AUDITOR'!C$9:I$92,7,FALSE),0)</f>
        <v>0</v>
      </c>
      <c r="K535" s="1">
        <f>IFERROR(VLOOKUP(B535,'2892 - DCA ADMINISTRATION'!C$9:I$23,7,FALSE),0)</f>
        <v>0</v>
      </c>
      <c r="L535" s="1">
        <f>IFERROR(VLOOKUP(B535,'1052 - STATE ARCHIVES'!C$9:I$115,7,FALSE),0)</f>
        <v>0</v>
      </c>
      <c r="M535" s="1">
        <v>0</v>
      </c>
      <c r="N535" s="1">
        <f>IFERROR(VLOOKUP(B535,'2889 - LAW LIBRARY'!C$9:I$21,7,FALSE),0)</f>
        <v>0</v>
      </c>
      <c r="O535" s="1">
        <v>0</v>
      </c>
      <c r="P535" s="1">
        <f>IFERROR(VLOOKUP(B535,'3150 - DHHS ADMINISTRATION'!C$9:I$69,7,FALSE),0)</f>
        <v>0</v>
      </c>
      <c r="Q535" s="1">
        <f t="shared" si="8"/>
        <v>644.78334199844835</v>
      </c>
    </row>
    <row r="536" spans="1:17">
      <c r="A536" s="1">
        <v>541</v>
      </c>
      <c r="B536" s="1" t="s">
        <v>548</v>
      </c>
      <c r="C536" s="1">
        <f>IFERROR(VLOOKUP(B536,'BUILDING DEPRECIATION'!C$9:I$200,7,FALSE),0)</f>
        <v>0</v>
      </c>
      <c r="D536" s="1">
        <v>0</v>
      </c>
      <c r="E536" s="1">
        <f>IFERROR(VLOOKUP(B536,'1130 - CONTROLLER'!C$9:I$582,7,FALSE),0)</f>
        <v>7191.4316382469215</v>
      </c>
      <c r="F536" s="1">
        <f>IFERROR(VLOOKUP(B536,'1080 - TREASURER'!C$9:I$522,7,FALSE),0)</f>
        <v>1148.7517704574493</v>
      </c>
      <c r="G536" s="1">
        <f>IFERROR(VLOOKUP(B536,'1340 - ADM BUDGET AND PLANNING '!C$9:I$592,7,FALSE),0)</f>
        <v>11279.371098432246</v>
      </c>
      <c r="H536" s="1">
        <f>IFERROR(VLOOKUP(B536,'1342 - ADM INTERNAL AUDIT'!C$9:I$585,7,FALSE),0)</f>
        <v>-275.19062325253026</v>
      </c>
      <c r="I536" s="1">
        <v>0</v>
      </c>
      <c r="J536" s="1">
        <f>IFERROR(VLOOKUP(B536,'LEGISLATIVE AUDITOR'!C$9:I$92,7,FALSE),0)</f>
        <v>9117.7712030000002</v>
      </c>
      <c r="K536" s="1">
        <f>IFERROR(VLOOKUP(B536,'2892 - DCA ADMINISTRATION'!C$9:I$23,7,FALSE),0)</f>
        <v>0</v>
      </c>
      <c r="L536" s="1">
        <f>IFERROR(VLOOKUP(B536,'1052 - STATE ARCHIVES'!C$9:I$115,7,FALSE),0)</f>
        <v>9972.8013456640037</v>
      </c>
      <c r="M536" s="1">
        <v>424.42974352113401</v>
      </c>
      <c r="N536" s="1">
        <f>IFERROR(VLOOKUP(B536,'2889 - LAW LIBRARY'!C$9:I$21,7,FALSE),0)</f>
        <v>0</v>
      </c>
      <c r="O536" s="1">
        <v>0</v>
      </c>
      <c r="P536" s="1">
        <f>IFERROR(VLOOKUP(B536,'3150 - DHHS ADMINISTRATION'!C$9:I$69,7,FALSE),0)</f>
        <v>0</v>
      </c>
      <c r="Q536" s="1">
        <f t="shared" si="8"/>
        <v>38859.366176069227</v>
      </c>
    </row>
    <row r="537" spans="1:17">
      <c r="A537" s="1">
        <v>542</v>
      </c>
      <c r="B537" s="1" t="s">
        <v>549</v>
      </c>
      <c r="C537" s="1">
        <f>IFERROR(VLOOKUP(B537,'BUILDING DEPRECIATION'!C$9:I$200,7,FALSE),0)</f>
        <v>13633.455940779277</v>
      </c>
      <c r="D537" s="1">
        <v>0</v>
      </c>
      <c r="E537" s="1">
        <f>IFERROR(VLOOKUP(B537,'1130 - CONTROLLER'!C$9:I$582,7,FALSE),0)</f>
        <v>5818.6593741617471</v>
      </c>
      <c r="F537" s="1">
        <f>IFERROR(VLOOKUP(B537,'1080 - TREASURER'!C$9:I$522,7,FALSE),0)</f>
        <v>535.70392949648885</v>
      </c>
      <c r="G537" s="1">
        <f>IFERROR(VLOOKUP(B537,'1340 - ADM BUDGET AND PLANNING '!C$9:I$592,7,FALSE),0)</f>
        <v>30420.0933766704</v>
      </c>
      <c r="H537" s="1">
        <f>IFERROR(VLOOKUP(B537,'1342 - ADM INTERNAL AUDIT'!C$9:I$585,7,FALSE),0)</f>
        <v>295.2719092308804</v>
      </c>
      <c r="I537" s="1">
        <v>0</v>
      </c>
      <c r="J537" s="1">
        <f>IFERROR(VLOOKUP(B537,'LEGISLATIVE AUDITOR'!C$9:I$92,7,FALSE),0)</f>
        <v>-30340.755496999998</v>
      </c>
      <c r="K537" s="1">
        <f>IFERROR(VLOOKUP(B537,'2892 - DCA ADMINISTRATION'!C$9:I$23,7,FALSE),0)</f>
        <v>0</v>
      </c>
      <c r="L537" s="1">
        <f>IFERROR(VLOOKUP(B537,'1052 - STATE ARCHIVES'!C$9:I$115,7,FALSE),0)</f>
        <v>-47.370215989101219</v>
      </c>
      <c r="M537" s="1">
        <v>0</v>
      </c>
      <c r="N537" s="1">
        <f>IFERROR(VLOOKUP(B537,'2889 - LAW LIBRARY'!C$9:I$21,7,FALSE),0)</f>
        <v>0</v>
      </c>
      <c r="O537" s="1">
        <v>0</v>
      </c>
      <c r="P537" s="1">
        <f>IFERROR(VLOOKUP(B537,'3150 - DHHS ADMINISTRATION'!C$9:I$69,7,FALSE),0)</f>
        <v>0</v>
      </c>
      <c r="Q537" s="1">
        <f t="shared" si="8"/>
        <v>20315.058817349698</v>
      </c>
    </row>
    <row r="538" spans="1:17">
      <c r="A538" s="1">
        <v>543</v>
      </c>
      <c r="B538" s="1" t="s">
        <v>550</v>
      </c>
      <c r="C538" s="1">
        <f>IFERROR(VLOOKUP(B538,'BUILDING DEPRECIATION'!C$9:I$200,7,FALSE),0)</f>
        <v>0</v>
      </c>
      <c r="D538" s="1">
        <v>0</v>
      </c>
      <c r="E538" s="1">
        <f>IFERROR(VLOOKUP(B538,'1130 - CONTROLLER'!C$9:I$582,7,FALSE),0)</f>
        <v>15664.124889726645</v>
      </c>
      <c r="F538" s="1">
        <f>IFERROR(VLOOKUP(B538,'1080 - TREASURER'!C$9:I$522,7,FALSE),0)</f>
        <v>1693.3296045983222</v>
      </c>
      <c r="G538" s="1">
        <f>IFERROR(VLOOKUP(B538,'1340 - ADM BUDGET AND PLANNING '!C$9:I$592,7,FALSE),0)</f>
        <v>8252.1871971627061</v>
      </c>
      <c r="H538" s="1">
        <f>IFERROR(VLOOKUP(B538,'1342 - ADM INTERNAL AUDIT'!C$9:I$585,7,FALSE),0)</f>
        <v>1154.1632889655814</v>
      </c>
      <c r="I538" s="1">
        <v>0</v>
      </c>
      <c r="J538" s="1">
        <f>IFERROR(VLOOKUP(B538,'LEGISLATIVE AUDITOR'!C$9:I$92,7,FALSE),0)</f>
        <v>0</v>
      </c>
      <c r="K538" s="1">
        <f>IFERROR(VLOOKUP(B538,'2892 - DCA ADMINISTRATION'!C$9:I$23,7,FALSE),0)</f>
        <v>0</v>
      </c>
      <c r="L538" s="1">
        <f>IFERROR(VLOOKUP(B538,'1052 - STATE ARCHIVES'!C$9:I$115,7,FALSE),0)</f>
        <v>393.16312089719298</v>
      </c>
      <c r="M538" s="1">
        <v>970.12512804830703</v>
      </c>
      <c r="N538" s="1">
        <f>IFERROR(VLOOKUP(B538,'2889 - LAW LIBRARY'!C$9:I$21,7,FALSE),0)</f>
        <v>0</v>
      </c>
      <c r="O538" s="1">
        <v>0</v>
      </c>
      <c r="P538" s="1">
        <f>IFERROR(VLOOKUP(B538,'3150 - DHHS ADMINISTRATION'!C$9:I$69,7,FALSE),0)</f>
        <v>0</v>
      </c>
      <c r="Q538" s="1">
        <f t="shared" si="8"/>
        <v>28127.093229398757</v>
      </c>
    </row>
    <row r="539" spans="1:17">
      <c r="A539" s="1">
        <v>544</v>
      </c>
      <c r="B539" s="1" t="s">
        <v>551</v>
      </c>
      <c r="C539" s="1">
        <f>IFERROR(VLOOKUP(B539,'BUILDING DEPRECIATION'!C$9:I$200,7,FALSE),0)</f>
        <v>0</v>
      </c>
      <c r="D539" s="1">
        <v>0</v>
      </c>
      <c r="E539" s="1">
        <f>IFERROR(VLOOKUP(B539,'1130 - CONTROLLER'!C$9:I$582,7,FALSE),0)</f>
        <v>286.4055711127898</v>
      </c>
      <c r="F539" s="1">
        <f>IFERROR(VLOOKUP(B539,'1080 - TREASURER'!C$9:I$522,7,FALSE),0)</f>
        <v>27.861858717966339</v>
      </c>
      <c r="G539" s="1">
        <f>IFERROR(VLOOKUP(B539,'1340 - ADM BUDGET AND PLANNING '!C$9:I$592,7,FALSE),0)</f>
        <v>1560.0175371866549</v>
      </c>
      <c r="H539" s="1">
        <f>IFERROR(VLOOKUP(B539,'1342 - ADM INTERNAL AUDIT'!C$9:I$585,7,FALSE),0)</f>
        <v>21.622741902374514</v>
      </c>
      <c r="I539" s="1">
        <v>0</v>
      </c>
      <c r="J539" s="1">
        <f>IFERROR(VLOOKUP(B539,'LEGISLATIVE AUDITOR'!C$9:I$92,7,FALSE),0)</f>
        <v>0</v>
      </c>
      <c r="K539" s="1">
        <f>IFERROR(VLOOKUP(B539,'2892 - DCA ADMINISTRATION'!C$9:I$23,7,FALSE),0)</f>
        <v>0</v>
      </c>
      <c r="L539" s="1">
        <f>IFERROR(VLOOKUP(B539,'1052 - STATE ARCHIVES'!C$9:I$115,7,FALSE),0)</f>
        <v>-644.42448970947339</v>
      </c>
      <c r="M539" s="1">
        <v>0</v>
      </c>
      <c r="N539" s="1">
        <f>IFERROR(VLOOKUP(B539,'2889 - LAW LIBRARY'!C$9:I$21,7,FALSE),0)</f>
        <v>0</v>
      </c>
      <c r="O539" s="1">
        <v>0</v>
      </c>
      <c r="P539" s="1">
        <f>IFERROR(VLOOKUP(B539,'3150 - DHHS ADMINISTRATION'!C$9:I$69,7,FALSE),0)</f>
        <v>0</v>
      </c>
      <c r="Q539" s="1">
        <f t="shared" si="8"/>
        <v>1251.483219210312</v>
      </c>
    </row>
    <row r="540" spans="1:17">
      <c r="A540" s="1">
        <v>545</v>
      </c>
      <c r="B540" s="1" t="s">
        <v>552</v>
      </c>
      <c r="C540" s="1">
        <f>IFERROR(VLOOKUP(B540,'BUILDING DEPRECIATION'!C$9:I$200,7,FALSE),0)</f>
        <v>0</v>
      </c>
      <c r="D540" s="1">
        <v>0</v>
      </c>
      <c r="E540" s="1">
        <f>IFERROR(VLOOKUP(B540,'1130 - CONTROLLER'!C$9:I$582,7,FALSE),0)</f>
        <v>1603.4493077601753</v>
      </c>
      <c r="F540" s="1">
        <f>IFERROR(VLOOKUP(B540,'1080 - TREASURER'!C$9:I$522,7,FALSE),0)</f>
        <v>108.15174384023973</v>
      </c>
      <c r="G540" s="1">
        <f>IFERROR(VLOOKUP(B540,'1340 - ADM BUDGET AND PLANNING '!C$9:I$592,7,FALSE),0)</f>
        <v>1659.9373664364441</v>
      </c>
      <c r="H540" s="1">
        <f>IFERROR(VLOOKUP(B540,'1342 - ADM INTERNAL AUDIT'!C$9:I$585,7,FALSE),0)</f>
        <v>119.67021025129122</v>
      </c>
      <c r="I540" s="1">
        <v>0</v>
      </c>
      <c r="J540" s="1">
        <f>IFERROR(VLOOKUP(B540,'LEGISLATIVE AUDITOR'!C$9:I$92,7,FALSE),0)</f>
        <v>0</v>
      </c>
      <c r="K540" s="1">
        <f>IFERROR(VLOOKUP(B540,'2892 - DCA ADMINISTRATION'!C$9:I$23,7,FALSE),0)</f>
        <v>0</v>
      </c>
      <c r="L540" s="1">
        <f>IFERROR(VLOOKUP(B540,'1052 - STATE ARCHIVES'!C$9:I$115,7,FALSE),0)</f>
        <v>8862.7774772782341</v>
      </c>
      <c r="M540" s="1">
        <v>909.49230754528799</v>
      </c>
      <c r="N540" s="1">
        <f>IFERROR(VLOOKUP(B540,'2889 - LAW LIBRARY'!C$9:I$21,7,FALSE),0)</f>
        <v>0</v>
      </c>
      <c r="O540" s="1">
        <v>0</v>
      </c>
      <c r="P540" s="1">
        <f>IFERROR(VLOOKUP(B540,'3150 - DHHS ADMINISTRATION'!C$9:I$69,7,FALSE),0)</f>
        <v>0</v>
      </c>
      <c r="Q540" s="1">
        <f t="shared" si="8"/>
        <v>13263.478413111672</v>
      </c>
    </row>
    <row r="541" spans="1:17">
      <c r="A541" s="1">
        <v>546</v>
      </c>
      <c r="B541" s="1" t="s">
        <v>553</v>
      </c>
      <c r="C541" s="1">
        <f>IFERROR(VLOOKUP(B541,'BUILDING DEPRECIATION'!C$9:I$200,7,FALSE),0)</f>
        <v>0</v>
      </c>
      <c r="D541" s="1">
        <v>0</v>
      </c>
      <c r="E541" s="1">
        <f>IFERROR(VLOOKUP(B541,'1130 - CONTROLLER'!C$9:I$582,7,FALSE),0)</f>
        <v>5235.3679023202822</v>
      </c>
      <c r="F541" s="1">
        <f>IFERROR(VLOOKUP(B541,'1080 - TREASURER'!C$9:I$522,7,FALSE),0)</f>
        <v>1119.2308745833948</v>
      </c>
      <c r="G541" s="1">
        <f>IFERROR(VLOOKUP(B541,'1340 - ADM BUDGET AND PLANNING '!C$9:I$592,7,FALSE),0)</f>
        <v>3475.362912024229</v>
      </c>
      <c r="H541" s="1">
        <f>IFERROR(VLOOKUP(B541,'1342 - ADM INTERNAL AUDIT'!C$9:I$585,7,FALSE),0)</f>
        <v>338.0043957521342</v>
      </c>
      <c r="I541" s="1">
        <v>0</v>
      </c>
      <c r="J541" s="1">
        <f>IFERROR(VLOOKUP(B541,'LEGISLATIVE AUDITOR'!C$9:I$92,7,FALSE),0)</f>
        <v>0</v>
      </c>
      <c r="K541" s="1">
        <f>IFERROR(VLOOKUP(B541,'2892 - DCA ADMINISTRATION'!C$9:I$23,7,FALSE),0)</f>
        <v>0</v>
      </c>
      <c r="L541" s="1">
        <f>IFERROR(VLOOKUP(B541,'1052 - STATE ARCHIVES'!C$9:I$115,7,FALSE),0)</f>
        <v>0</v>
      </c>
      <c r="M541" s="1">
        <v>0</v>
      </c>
      <c r="N541" s="1">
        <f>IFERROR(VLOOKUP(B541,'2889 - LAW LIBRARY'!C$9:I$21,7,FALSE),0)</f>
        <v>0</v>
      </c>
      <c r="O541" s="1">
        <v>0</v>
      </c>
      <c r="P541" s="1">
        <f>IFERROR(VLOOKUP(B541,'3150 - DHHS ADMINISTRATION'!C$9:I$69,7,FALSE),0)</f>
        <v>0</v>
      </c>
      <c r="Q541" s="1">
        <f t="shared" si="8"/>
        <v>10167.96608468004</v>
      </c>
    </row>
    <row r="542" spans="1:17">
      <c r="A542" s="1">
        <v>547</v>
      </c>
      <c r="B542" s="1" t="s">
        <v>554</v>
      </c>
      <c r="C542" s="1">
        <f>IFERROR(VLOOKUP(B542,'BUILDING DEPRECIATION'!C$9:I$200,7,FALSE),0)</f>
        <v>0</v>
      </c>
      <c r="D542" s="1">
        <v>0</v>
      </c>
      <c r="E542" s="1">
        <f>IFERROR(VLOOKUP(B542,'1130 - CONTROLLER'!C$9:I$582,7,FALSE),0)</f>
        <v>4424.3972929859747</v>
      </c>
      <c r="F542" s="1">
        <f>IFERROR(VLOOKUP(B542,'1080 - TREASURER'!C$9:I$522,7,FALSE),0)</f>
        <v>505.35284263542201</v>
      </c>
      <c r="G542" s="1">
        <f>IFERROR(VLOOKUP(B542,'1340 - ADM BUDGET AND PLANNING '!C$9:I$592,7,FALSE),0)</f>
        <v>3208.7994428625652</v>
      </c>
      <c r="H542" s="1">
        <f>IFERROR(VLOOKUP(B542,'1342 - ADM INTERNAL AUDIT'!C$9:I$585,7,FALSE),0)</f>
        <v>320.35285203143451</v>
      </c>
      <c r="I542" s="1">
        <v>0</v>
      </c>
      <c r="J542" s="1">
        <f>IFERROR(VLOOKUP(B542,'LEGISLATIVE AUDITOR'!C$9:I$92,7,FALSE),0)</f>
        <v>0</v>
      </c>
      <c r="K542" s="1">
        <f>IFERROR(VLOOKUP(B542,'2892 - DCA ADMINISTRATION'!C$9:I$23,7,FALSE),0)</f>
        <v>0</v>
      </c>
      <c r="L542" s="1">
        <f>IFERROR(VLOOKUP(B542,'1052 - STATE ARCHIVES'!C$9:I$115,7,FALSE),0)</f>
        <v>0</v>
      </c>
      <c r="M542" s="1">
        <v>0</v>
      </c>
      <c r="N542" s="1">
        <f>IFERROR(VLOOKUP(B542,'2889 - LAW LIBRARY'!C$9:I$21,7,FALSE),0)</f>
        <v>0</v>
      </c>
      <c r="O542" s="1">
        <v>0</v>
      </c>
      <c r="P542" s="1">
        <f>IFERROR(VLOOKUP(B542,'3150 - DHHS ADMINISTRATION'!C$9:I$69,7,FALSE),0)</f>
        <v>0</v>
      </c>
      <c r="Q542" s="1">
        <f t="shared" si="8"/>
        <v>8458.9024305153962</v>
      </c>
    </row>
    <row r="543" spans="1:17">
      <c r="A543" s="1">
        <v>548</v>
      </c>
      <c r="B543" s="1" t="s">
        <v>555</v>
      </c>
      <c r="C543" s="1">
        <f>IFERROR(VLOOKUP(B543,'BUILDING DEPRECIATION'!C$9:I$200,7,FALSE),0)</f>
        <v>0</v>
      </c>
      <c r="D543" s="1">
        <v>0</v>
      </c>
      <c r="E543" s="1">
        <f>IFERROR(VLOOKUP(B543,'1130 - CONTROLLER'!C$9:I$582,7,FALSE),0)</f>
        <v>3033.5692574835152</v>
      </c>
      <c r="F543" s="1">
        <f>IFERROR(VLOOKUP(B543,'1080 - TREASURER'!C$9:I$522,7,FALSE),0)</f>
        <v>666.41542820449251</v>
      </c>
      <c r="G543" s="1">
        <f>IFERROR(VLOOKUP(B543,'1340 - ADM BUDGET AND PLANNING '!C$9:I$592,7,FALSE),0)</f>
        <v>3937.2644237088139</v>
      </c>
      <c r="H543" s="1">
        <f>IFERROR(VLOOKUP(B543,'1342 - ADM INTERNAL AUDIT'!C$9:I$585,7,FALSE),0)</f>
        <v>224.01608131671415</v>
      </c>
      <c r="I543" s="1">
        <v>0</v>
      </c>
      <c r="J543" s="1">
        <f>IFERROR(VLOOKUP(B543,'LEGISLATIVE AUDITOR'!C$9:I$92,7,FALSE),0)</f>
        <v>0</v>
      </c>
      <c r="K543" s="1">
        <f>IFERROR(VLOOKUP(B543,'2892 - DCA ADMINISTRATION'!C$9:I$23,7,FALSE),0)</f>
        <v>0</v>
      </c>
      <c r="L543" s="1">
        <f>IFERROR(VLOOKUP(B543,'1052 - STATE ARCHIVES'!C$9:I$115,7,FALSE),0)</f>
        <v>0</v>
      </c>
      <c r="M543" s="1">
        <v>0</v>
      </c>
      <c r="N543" s="1">
        <f>IFERROR(VLOOKUP(B543,'2889 - LAW LIBRARY'!C$9:I$21,7,FALSE),0)</f>
        <v>0</v>
      </c>
      <c r="O543" s="1">
        <v>571.58613735956203</v>
      </c>
      <c r="P543" s="1">
        <f>IFERROR(VLOOKUP(B543,'3150 - DHHS ADMINISTRATION'!C$9:I$69,7,FALSE),0)</f>
        <v>0</v>
      </c>
      <c r="Q543" s="1">
        <f t="shared" si="8"/>
        <v>8432.8513280730986</v>
      </c>
    </row>
    <row r="544" spans="1:17">
      <c r="A544" s="1">
        <v>549</v>
      </c>
      <c r="B544" s="1" t="s">
        <v>556</v>
      </c>
      <c r="C544" s="1">
        <f>IFERROR(VLOOKUP(B544,'BUILDING DEPRECIATION'!C$9:I$200,7,FALSE),0)</f>
        <v>2043</v>
      </c>
      <c r="D544" s="1">
        <v>0</v>
      </c>
      <c r="E544" s="1">
        <f>IFERROR(VLOOKUP(B544,'1130 - CONTROLLER'!C$9:I$582,7,FALSE),0)</f>
        <v>10898.323894499243</v>
      </c>
      <c r="F544" s="1">
        <f>IFERROR(VLOOKUP(B544,'1080 - TREASURER'!C$9:I$522,7,FALSE),0)</f>
        <v>617.57683192216871</v>
      </c>
      <c r="G544" s="1">
        <f>IFERROR(VLOOKUP(B544,'1340 - ADM BUDGET AND PLANNING '!C$9:I$592,7,FALSE),0)</f>
        <v>8345.7165946993373</v>
      </c>
      <c r="H544" s="1">
        <f>IFERROR(VLOOKUP(B544,'1342 - ADM INTERNAL AUDIT'!C$9:I$585,7,FALSE),0)</f>
        <v>798.74826434706631</v>
      </c>
      <c r="I544" s="1">
        <v>0</v>
      </c>
      <c r="J544" s="1">
        <f>IFERROR(VLOOKUP(B544,'LEGISLATIVE AUDITOR'!C$9:I$92,7,FALSE),0)</f>
        <v>0</v>
      </c>
      <c r="K544" s="1">
        <f>IFERROR(VLOOKUP(B544,'2892 - DCA ADMINISTRATION'!C$9:I$23,7,FALSE),0)</f>
        <v>0</v>
      </c>
      <c r="L544" s="1">
        <f>IFERROR(VLOOKUP(B544,'1052 - STATE ARCHIVES'!C$9:I$115,7,FALSE),0)</f>
        <v>0</v>
      </c>
      <c r="M544" s="1">
        <v>0</v>
      </c>
      <c r="N544" s="1">
        <f>IFERROR(VLOOKUP(B544,'2889 - LAW LIBRARY'!C$9:I$21,7,FALSE),0)</f>
        <v>0</v>
      </c>
      <c r="O544" s="1">
        <v>0</v>
      </c>
      <c r="P544" s="1">
        <f>IFERROR(VLOOKUP(B544,'3150 - DHHS ADMINISTRATION'!C$9:I$69,7,FALSE),0)</f>
        <v>0</v>
      </c>
      <c r="Q544" s="1">
        <f t="shared" si="8"/>
        <v>22703.365585467815</v>
      </c>
    </row>
    <row r="545" spans="1:17">
      <c r="A545" s="1">
        <v>550</v>
      </c>
      <c r="B545" s="1" t="s">
        <v>557</v>
      </c>
      <c r="C545" s="1">
        <f>IFERROR(VLOOKUP(B545,'BUILDING DEPRECIATION'!C$9:I$200,7,FALSE),0)</f>
        <v>-281</v>
      </c>
      <c r="D545" s="1">
        <v>0</v>
      </c>
      <c r="E545" s="1">
        <f>IFERROR(VLOOKUP(B545,'1130 - CONTROLLER'!C$9:I$582,7,FALSE),0)</f>
        <v>0</v>
      </c>
      <c r="F545" s="1">
        <f>IFERROR(VLOOKUP(B545,'1080 - TREASURER'!C$9:I$522,7,FALSE),0)</f>
        <v>0</v>
      </c>
      <c r="G545" s="1">
        <f>IFERROR(VLOOKUP(B545,'1340 - ADM BUDGET AND PLANNING '!C$9:I$592,7,FALSE),0)</f>
        <v>0</v>
      </c>
      <c r="H545" s="1">
        <f>IFERROR(VLOOKUP(B545,'1342 - ADM INTERNAL AUDIT'!C$9:I$585,7,FALSE),0)</f>
        <v>0</v>
      </c>
      <c r="I545" s="1">
        <v>0</v>
      </c>
      <c r="J545" s="1">
        <f>IFERROR(VLOOKUP(B545,'LEGISLATIVE AUDITOR'!C$9:I$92,7,FALSE),0)</f>
        <v>0</v>
      </c>
      <c r="K545" s="1">
        <f>IFERROR(VLOOKUP(B545,'2892 - DCA ADMINISTRATION'!C$9:I$23,7,FALSE),0)</f>
        <v>0</v>
      </c>
      <c r="L545" s="1">
        <f>IFERROR(VLOOKUP(B545,'1052 - STATE ARCHIVES'!C$9:I$115,7,FALSE),0)</f>
        <v>0</v>
      </c>
      <c r="M545" s="1">
        <v>0</v>
      </c>
      <c r="N545" s="1">
        <f>IFERROR(VLOOKUP(B545,'2889 - LAW LIBRARY'!C$9:I$21,7,FALSE),0)</f>
        <v>0</v>
      </c>
      <c r="O545" s="1">
        <v>0</v>
      </c>
      <c r="P545" s="1">
        <f>IFERROR(VLOOKUP(B545,'3150 - DHHS ADMINISTRATION'!C$9:I$69,7,FALSE),0)</f>
        <v>0</v>
      </c>
      <c r="Q545" s="1">
        <f t="shared" si="8"/>
        <v>-281</v>
      </c>
    </row>
    <row r="546" spans="1:17">
      <c r="A546" s="1">
        <v>551</v>
      </c>
      <c r="B546" s="1" t="s">
        <v>558</v>
      </c>
      <c r="C546" s="1">
        <f>IFERROR(VLOOKUP(B546,'BUILDING DEPRECIATION'!C$9:I$200,7,FALSE),0)</f>
        <v>277</v>
      </c>
      <c r="D546" s="1">
        <v>0</v>
      </c>
      <c r="E546" s="1">
        <f>IFERROR(VLOOKUP(B546,'1130 - CONTROLLER'!C$9:I$582,7,FALSE),0)</f>
        <v>2555.5411870410076</v>
      </c>
      <c r="F546" s="1">
        <f>IFERROR(VLOOKUP(B546,'1080 - TREASURER'!C$9:I$522,7,FALSE),0)</f>
        <v>263.17468838280507</v>
      </c>
      <c r="G546" s="1">
        <f>IFERROR(VLOOKUP(B546,'1340 - ADM BUDGET AND PLANNING '!C$9:I$592,7,FALSE),0)</f>
        <v>4091.2235953100494</v>
      </c>
      <c r="H546" s="1">
        <f>IFERROR(VLOOKUP(B546,'1342 - ADM INTERNAL AUDIT'!C$9:I$585,7,FALSE),0)</f>
        <v>187.78669005637414</v>
      </c>
      <c r="I546" s="1">
        <v>0</v>
      </c>
      <c r="J546" s="1">
        <f>IFERROR(VLOOKUP(B546,'LEGISLATIVE AUDITOR'!C$9:I$92,7,FALSE),0)</f>
        <v>0</v>
      </c>
      <c r="K546" s="1">
        <f>IFERROR(VLOOKUP(B546,'2892 - DCA ADMINISTRATION'!C$9:I$23,7,FALSE),0)</f>
        <v>0</v>
      </c>
      <c r="L546" s="1">
        <f>IFERROR(VLOOKUP(B546,'1052 - STATE ARCHIVES'!C$9:I$115,7,FALSE),0)</f>
        <v>0</v>
      </c>
      <c r="M546" s="1">
        <v>0</v>
      </c>
      <c r="N546" s="1">
        <f>IFERROR(VLOOKUP(B546,'2889 - LAW LIBRARY'!C$9:I$21,7,FALSE),0)</f>
        <v>0</v>
      </c>
      <c r="O546" s="1">
        <v>0</v>
      </c>
      <c r="P546" s="1">
        <f>IFERROR(VLOOKUP(B546,'3150 - DHHS ADMINISTRATION'!C$9:I$69,7,FALSE),0)</f>
        <v>0</v>
      </c>
      <c r="Q546" s="1">
        <f t="shared" si="8"/>
        <v>7374.7261607902356</v>
      </c>
    </row>
    <row r="547" spans="1:17">
      <c r="A547" s="1">
        <v>552</v>
      </c>
      <c r="B547" s="1" t="s">
        <v>559</v>
      </c>
      <c r="C547" s="1">
        <f>IFERROR(VLOOKUP(B547,'BUILDING DEPRECIATION'!C$9:I$200,7,FALSE),0)</f>
        <v>871</v>
      </c>
      <c r="D547" s="1">
        <v>0</v>
      </c>
      <c r="E547" s="1">
        <f>IFERROR(VLOOKUP(B547,'1130 - CONTROLLER'!C$9:I$582,7,FALSE),0)</f>
        <v>2087.8114632697034</v>
      </c>
      <c r="F547" s="1">
        <f>IFERROR(VLOOKUP(B547,'1080 - TREASURER'!C$9:I$522,7,FALSE),0)</f>
        <v>257.76461146994063</v>
      </c>
      <c r="G547" s="1">
        <f>IFERROR(VLOOKUP(B547,'1340 - ADM BUDGET AND PLANNING '!C$9:I$592,7,FALSE),0)</f>
        <v>2194.4982966051471</v>
      </c>
      <c r="H547" s="1">
        <f>IFERROR(VLOOKUP(B547,'1342 - ADM INTERNAL AUDIT'!C$9:I$585,7,FALSE),0)</f>
        <v>151.97469682080433</v>
      </c>
      <c r="I547" s="1">
        <v>0</v>
      </c>
      <c r="J547" s="1">
        <f>IFERROR(VLOOKUP(B547,'LEGISLATIVE AUDITOR'!C$9:I$92,7,FALSE),0)</f>
        <v>0</v>
      </c>
      <c r="K547" s="1">
        <f>IFERROR(VLOOKUP(B547,'2892 - DCA ADMINISTRATION'!C$9:I$23,7,FALSE),0)</f>
        <v>0</v>
      </c>
      <c r="L547" s="1">
        <f>IFERROR(VLOOKUP(B547,'1052 - STATE ARCHIVES'!C$9:I$115,7,FALSE),0)</f>
        <v>0</v>
      </c>
      <c r="M547" s="1">
        <v>0</v>
      </c>
      <c r="N547" s="1">
        <f>IFERROR(VLOOKUP(B547,'2889 - LAW LIBRARY'!C$9:I$21,7,FALSE),0)</f>
        <v>0</v>
      </c>
      <c r="O547" s="1">
        <v>0</v>
      </c>
      <c r="P547" s="1">
        <f>IFERROR(VLOOKUP(B547,'3150 - DHHS ADMINISTRATION'!C$9:I$69,7,FALSE),0)</f>
        <v>0</v>
      </c>
      <c r="Q547" s="1">
        <f t="shared" si="8"/>
        <v>5563.0490681655956</v>
      </c>
    </row>
    <row r="548" spans="1:17">
      <c r="A548" s="1">
        <v>553</v>
      </c>
      <c r="B548" s="1" t="s">
        <v>560</v>
      </c>
      <c r="C548" s="1">
        <f>IFERROR(VLOOKUP(B548,'BUILDING DEPRECIATION'!C$9:I$200,7,FALSE),0)</f>
        <v>0</v>
      </c>
      <c r="D548" s="1">
        <v>0</v>
      </c>
      <c r="E548" s="1">
        <f>IFERROR(VLOOKUP(B548,'1130 - CONTROLLER'!C$9:I$582,7,FALSE),0)</f>
        <v>3428.3720770012355</v>
      </c>
      <c r="F548" s="1">
        <f>IFERROR(VLOOKUP(B548,'1080 - TREASURER'!C$9:I$522,7,FALSE),0)</f>
        <v>356.28607373760207</v>
      </c>
      <c r="G548" s="1">
        <f>IFERROR(VLOOKUP(B548,'1340 - ADM BUDGET AND PLANNING '!C$9:I$592,7,FALSE),0)</f>
        <v>4191.9230459125001</v>
      </c>
      <c r="H548" s="1">
        <f>IFERROR(VLOOKUP(B548,'1342 - ADM INTERNAL AUDIT'!C$9:I$585,7,FALSE),0)</f>
        <v>274.134378345399</v>
      </c>
      <c r="I548" s="1">
        <v>0</v>
      </c>
      <c r="J548" s="1">
        <f>IFERROR(VLOOKUP(B548,'LEGISLATIVE AUDITOR'!C$9:I$92,7,FALSE),0)</f>
        <v>0</v>
      </c>
      <c r="K548" s="1">
        <f>IFERROR(VLOOKUP(B548,'2892 - DCA ADMINISTRATION'!C$9:I$23,7,FALSE),0)</f>
        <v>0</v>
      </c>
      <c r="L548" s="1">
        <f>IFERROR(VLOOKUP(B548,'1052 - STATE ARCHIVES'!C$9:I$115,7,FALSE),0)</f>
        <v>0</v>
      </c>
      <c r="M548" s="1">
        <v>0</v>
      </c>
      <c r="N548" s="1">
        <f>IFERROR(VLOOKUP(B548,'2889 - LAW LIBRARY'!C$9:I$21,7,FALSE),0)</f>
        <v>0</v>
      </c>
      <c r="O548" s="1">
        <v>0</v>
      </c>
      <c r="P548" s="1">
        <f>IFERROR(VLOOKUP(B548,'3150 - DHHS ADMINISTRATION'!C$9:I$69,7,FALSE),0)</f>
        <v>0</v>
      </c>
      <c r="Q548" s="1">
        <f t="shared" si="8"/>
        <v>8250.7155749967369</v>
      </c>
    </row>
    <row r="549" spans="1:17">
      <c r="A549" s="1">
        <v>554</v>
      </c>
      <c r="B549" s="1" t="s">
        <v>561</v>
      </c>
      <c r="C549" s="1">
        <f>IFERROR(VLOOKUP(B549,'BUILDING DEPRECIATION'!C$9:I$200,7,FALSE),0)</f>
        <v>0</v>
      </c>
      <c r="D549" s="1">
        <v>0</v>
      </c>
      <c r="E549" s="1">
        <f>IFERROR(VLOOKUP(B549,'1130 - CONTROLLER'!C$9:I$582,7,FALSE),0)</f>
        <v>2659.2506882052344</v>
      </c>
      <c r="F549" s="1">
        <f>IFERROR(VLOOKUP(B549,'1080 - TREASURER'!C$9:I$522,7,FALSE),0)</f>
        <v>245.86183454514173</v>
      </c>
      <c r="G549" s="1">
        <f>IFERROR(VLOOKUP(B549,'1340 - ADM BUDGET AND PLANNING '!C$9:I$592,7,FALSE),0)</f>
        <v>10078.593640244902</v>
      </c>
      <c r="H549" s="1">
        <f>IFERROR(VLOOKUP(B549,'1342 - ADM INTERNAL AUDIT'!C$9:I$585,7,FALSE),0)</f>
        <v>196.0934314480256</v>
      </c>
      <c r="I549" s="1">
        <v>0</v>
      </c>
      <c r="J549" s="1">
        <f>IFERROR(VLOOKUP(B549,'LEGISLATIVE AUDITOR'!C$9:I$92,7,FALSE),0)</f>
        <v>0</v>
      </c>
      <c r="K549" s="1">
        <f>IFERROR(VLOOKUP(B549,'2892 - DCA ADMINISTRATION'!C$9:I$23,7,FALSE),0)</f>
        <v>0</v>
      </c>
      <c r="L549" s="1">
        <f>IFERROR(VLOOKUP(B549,'1052 - STATE ARCHIVES'!C$9:I$115,7,FALSE),0)</f>
        <v>0</v>
      </c>
      <c r="M549" s="1">
        <v>0</v>
      </c>
      <c r="N549" s="1">
        <f>IFERROR(VLOOKUP(B549,'2889 - LAW LIBRARY'!C$9:I$21,7,FALSE),0)</f>
        <v>0</v>
      </c>
      <c r="O549" s="1">
        <v>0</v>
      </c>
      <c r="P549" s="1">
        <f>IFERROR(VLOOKUP(B549,'3150 - DHHS ADMINISTRATION'!C$9:I$69,7,FALSE),0)</f>
        <v>0</v>
      </c>
      <c r="Q549" s="1">
        <f t="shared" si="8"/>
        <v>13179.799594443304</v>
      </c>
    </row>
    <row r="550" spans="1:17">
      <c r="A550" s="1">
        <v>555</v>
      </c>
      <c r="B550" s="1" t="s">
        <v>562</v>
      </c>
      <c r="C550" s="1">
        <f>IFERROR(VLOOKUP(B550,'BUILDING DEPRECIATION'!C$9:I$200,7,FALSE),0)</f>
        <v>0</v>
      </c>
      <c r="D550" s="1">
        <v>0</v>
      </c>
      <c r="E550" s="1">
        <f>IFERROR(VLOOKUP(B550,'1130 - CONTROLLER'!C$9:I$582,7,FALSE),0)</f>
        <v>335.9281944532168</v>
      </c>
      <c r="F550" s="1">
        <f>IFERROR(VLOOKUP(B550,'1080 - TREASURER'!C$9:I$522,7,FALSE),0)</f>
        <v>41.681534919678143</v>
      </c>
      <c r="G550" s="1">
        <f>IFERROR(VLOOKUP(B550,'1340 - ADM BUDGET AND PLANNING '!C$9:I$592,7,FALSE),0)</f>
        <v>257.84992389066315</v>
      </c>
      <c r="H550" s="1">
        <f>IFERROR(VLOOKUP(B550,'1342 - ADM INTERNAL AUDIT'!C$9:I$585,7,FALSE),0)</f>
        <v>23.480451854123359</v>
      </c>
      <c r="I550" s="1">
        <v>0</v>
      </c>
      <c r="J550" s="1">
        <f>IFERROR(VLOOKUP(B550,'LEGISLATIVE AUDITOR'!C$9:I$92,7,FALSE),0)</f>
        <v>0</v>
      </c>
      <c r="K550" s="1">
        <f>IFERROR(VLOOKUP(B550,'2892 - DCA ADMINISTRATION'!C$9:I$23,7,FALSE),0)</f>
        <v>0</v>
      </c>
      <c r="L550" s="1">
        <f>IFERROR(VLOOKUP(B550,'1052 - STATE ARCHIVES'!C$9:I$115,7,FALSE),0)</f>
        <v>0</v>
      </c>
      <c r="M550" s="1">
        <v>0</v>
      </c>
      <c r="N550" s="1">
        <f>IFERROR(VLOOKUP(B550,'2889 - LAW LIBRARY'!C$9:I$21,7,FALSE),0)</f>
        <v>0</v>
      </c>
      <c r="O550" s="1">
        <v>0</v>
      </c>
      <c r="P550" s="1">
        <f>IFERROR(VLOOKUP(B550,'3150 - DHHS ADMINISTRATION'!C$9:I$69,7,FALSE),0)</f>
        <v>0</v>
      </c>
      <c r="Q550" s="1">
        <f t="shared" si="8"/>
        <v>658.94010511768136</v>
      </c>
    </row>
    <row r="551" spans="1:17" s="17" customFormat="1">
      <c r="A551" s="17">
        <v>556</v>
      </c>
      <c r="B551" s="17" t="s">
        <v>563</v>
      </c>
      <c r="C551" s="17">
        <f>IFERROR(VLOOKUP(B551,'BUILDING DEPRECIATION'!C$9:I$200,7,FALSE),0)</f>
        <v>26930</v>
      </c>
      <c r="D551" s="17">
        <v>0</v>
      </c>
      <c r="E551" s="17">
        <f>IFERROR(VLOOKUP(B551,'1130 - CONTROLLER'!C$9:I$582,7,FALSE),0)</f>
        <v>5277.1720538653517</v>
      </c>
      <c r="F551" s="17">
        <f>IFERROR(VLOOKUP(B551,'1080 - TREASURER'!C$9:I$522,7,FALSE),0)</f>
        <v>-398.78852525885532</v>
      </c>
      <c r="G551" s="17">
        <f>IFERROR(VLOOKUP(B551,'1340 - ADM BUDGET AND PLANNING '!C$9:I$592,7,FALSE),0)</f>
        <v>83630.419488420826</v>
      </c>
      <c r="H551" s="17">
        <f>IFERROR(VLOOKUP(B551,'1342 - ADM INTERNAL AUDIT'!C$9:I$585,7,FALSE),0)</f>
        <v>396.28062966092153</v>
      </c>
      <c r="I551" s="17">
        <v>0</v>
      </c>
      <c r="J551" s="17">
        <f>IFERROR(VLOOKUP(B551,'LEGISLATIVE AUDITOR'!C$9:I$92,7,FALSE),0)</f>
        <v>-17907.793687000001</v>
      </c>
      <c r="K551" s="17">
        <f>IFERROR(VLOOKUP(B551,'2892 - DCA ADMINISTRATION'!C$9:I$23,7,FALSE),0)</f>
        <v>0</v>
      </c>
      <c r="L551" s="17">
        <f>IFERROR(VLOOKUP(B551,'1052 - STATE ARCHIVES'!C$9:I$115,7,FALSE),0)</f>
        <v>151.37129305132336</v>
      </c>
      <c r="M551" s="17">
        <v>0</v>
      </c>
      <c r="N551" s="17">
        <f>IFERROR(VLOOKUP(B551,'2889 - LAW LIBRARY'!C$9:I$21,7,FALSE),0)</f>
        <v>0</v>
      </c>
      <c r="O551" s="17">
        <v>0</v>
      </c>
      <c r="P551" s="17">
        <f>IFERROR(VLOOKUP(B551,'3150 - DHHS ADMINISTRATION'!C$9:I$69,7,FALSE),0)</f>
        <v>0</v>
      </c>
      <c r="Q551" s="17">
        <f t="shared" si="8"/>
        <v>98078.661252739577</v>
      </c>
    </row>
    <row r="552" spans="1:17" s="17" customFormat="1">
      <c r="A552" s="17">
        <v>557</v>
      </c>
      <c r="B552" s="17" t="s">
        <v>564</v>
      </c>
      <c r="C552" s="17">
        <f>IFERROR(VLOOKUP(B552,'BUILDING DEPRECIATION'!C$9:I$200,7,FALSE),0)</f>
        <v>1767</v>
      </c>
      <c r="D552" s="17">
        <v>0</v>
      </c>
      <c r="E552" s="17">
        <f>IFERROR(VLOOKUP(B552,'1130 - CONTROLLER'!C$9:I$582,7,FALSE),0)</f>
        <v>1665.5291934996749</v>
      </c>
      <c r="F552" s="17">
        <f>IFERROR(VLOOKUP(B552,'1080 - TREASURER'!C$9:I$522,7,FALSE),0)</f>
        <v>145.2728427099519</v>
      </c>
      <c r="G552" s="17">
        <f>IFERROR(VLOOKUP(B552,'1340 - ADM BUDGET AND PLANNING '!C$9:I$592,7,FALSE),0)</f>
        <v>1905.7135610526821</v>
      </c>
      <c r="H552" s="17">
        <f>IFERROR(VLOOKUP(B552,'1342 - ADM INTERNAL AUDIT'!C$9:I$585,7,FALSE),0)</f>
        <v>124.58143905863437</v>
      </c>
      <c r="I552" s="17">
        <v>0</v>
      </c>
      <c r="J552" s="17">
        <f>IFERROR(VLOOKUP(B552,'LEGISLATIVE AUDITOR'!C$9:I$92,7,FALSE),0)</f>
        <v>0</v>
      </c>
      <c r="K552" s="17">
        <f>IFERROR(VLOOKUP(B552,'2892 - DCA ADMINISTRATION'!C$9:I$23,7,FALSE),0)</f>
        <v>0</v>
      </c>
      <c r="L552" s="17">
        <f>IFERROR(VLOOKUP(B552,'1052 - STATE ARCHIVES'!C$9:I$115,7,FALSE),0)</f>
        <v>0</v>
      </c>
      <c r="M552" s="17">
        <v>0</v>
      </c>
      <c r="N552" s="17">
        <f>IFERROR(VLOOKUP(B552,'2889 - LAW LIBRARY'!C$9:I$21,7,FALSE),0)</f>
        <v>0</v>
      </c>
      <c r="O552" s="17">
        <v>0</v>
      </c>
      <c r="P552" s="17">
        <f>IFERROR(VLOOKUP(B552,'3150 - DHHS ADMINISTRATION'!C$9:I$69,7,FALSE),0)</f>
        <v>0</v>
      </c>
      <c r="Q552" s="17">
        <f t="shared" si="8"/>
        <v>5608.0970363209435</v>
      </c>
    </row>
    <row r="553" spans="1:17" s="17" customFormat="1">
      <c r="A553" s="17">
        <v>558</v>
      </c>
      <c r="B553" s="17" t="s">
        <v>565</v>
      </c>
      <c r="C553" s="17">
        <f>IFERROR(VLOOKUP(B553,'BUILDING DEPRECIATION'!C$9:I$200,7,FALSE),0)</f>
        <v>0</v>
      </c>
      <c r="D553" s="17">
        <v>0</v>
      </c>
      <c r="E553" s="17">
        <f>IFERROR(VLOOKUP(B553,'1130 - CONTROLLER'!C$9:I$582,7,FALSE),0)</f>
        <v>93.913654646245391</v>
      </c>
      <c r="F553" s="17">
        <f>IFERROR(VLOOKUP(B553,'1080 - TREASURER'!C$9:I$522,7,FALSE),0)</f>
        <v>372.48668905764646</v>
      </c>
      <c r="G553" s="17">
        <f>IFERROR(VLOOKUP(B553,'1340 - ADM BUDGET AND PLANNING '!C$9:I$592,7,FALSE),0)</f>
        <v>2480.9655676954185</v>
      </c>
      <c r="H553" s="17">
        <f>IFERROR(VLOOKUP(B553,'1342 - ADM INTERNAL AUDIT'!C$9:I$585,7,FALSE),0)</f>
        <v>-0.20442943175796557</v>
      </c>
      <c r="I553" s="17">
        <v>0</v>
      </c>
      <c r="J553" s="17">
        <f>IFERROR(VLOOKUP(B553,'LEGISLATIVE AUDITOR'!C$9:I$92,7,FALSE),0)</f>
        <v>0</v>
      </c>
      <c r="K553" s="17">
        <f>IFERROR(VLOOKUP(B553,'2892 - DCA ADMINISTRATION'!C$9:I$23,7,FALSE),0)</f>
        <v>0</v>
      </c>
      <c r="L553" s="17">
        <f>IFERROR(VLOOKUP(B553,'1052 - STATE ARCHIVES'!C$9:I$115,7,FALSE),0)</f>
        <v>0</v>
      </c>
      <c r="M553" s="17">
        <v>0</v>
      </c>
      <c r="N553" s="17">
        <f>IFERROR(VLOOKUP(B553,'2889 - LAW LIBRARY'!C$9:I$21,7,FALSE),0)</f>
        <v>0</v>
      </c>
      <c r="O553" s="17">
        <v>0</v>
      </c>
      <c r="P553" s="17">
        <f>IFERROR(VLOOKUP(B553,'3150 - DHHS ADMINISTRATION'!C$9:I$69,7,FALSE),0)</f>
        <v>0</v>
      </c>
      <c r="Q553" s="17">
        <f t="shared" si="8"/>
        <v>2947.1614819675524</v>
      </c>
    </row>
    <row r="554" spans="1:17" s="17" customFormat="1">
      <c r="A554" s="17">
        <v>559</v>
      </c>
      <c r="B554" s="17" t="s">
        <v>566</v>
      </c>
      <c r="C554" s="17">
        <f>IFERROR(VLOOKUP(B554,'BUILDING DEPRECIATION'!C$9:I$200,7,FALSE),0)</f>
        <v>7382</v>
      </c>
      <c r="D554" s="17">
        <v>0</v>
      </c>
      <c r="E554" s="17">
        <f>IFERROR(VLOOKUP(B554,'1130 - CONTROLLER'!C$9:I$582,7,FALSE),0)</f>
        <v>13360.916550050817</v>
      </c>
      <c r="F554" s="17">
        <f>IFERROR(VLOOKUP(B554,'1080 - TREASURER'!C$9:I$522,7,FALSE),0)</f>
        <v>863.14820747156227</v>
      </c>
      <c r="G554" s="17">
        <f>IFERROR(VLOOKUP(B554,'1340 - ADM BUDGET AND PLANNING '!C$9:I$592,7,FALSE),0)</f>
        <v>12007.262355366929</v>
      </c>
      <c r="H554" s="17">
        <f>IFERROR(VLOOKUP(B554,'1342 - ADM INTERNAL AUDIT'!C$9:I$585,7,FALSE),0)</f>
        <v>1001.899982602675</v>
      </c>
      <c r="I554" s="17">
        <v>0</v>
      </c>
      <c r="J554" s="17">
        <f>IFERROR(VLOOKUP(B554,'LEGISLATIVE AUDITOR'!C$9:I$92,7,FALSE),0)</f>
        <v>0</v>
      </c>
      <c r="K554" s="17">
        <f>IFERROR(VLOOKUP(B554,'2892 - DCA ADMINISTRATION'!C$9:I$23,7,FALSE),0)</f>
        <v>0</v>
      </c>
      <c r="L554" s="17">
        <f>IFERROR(VLOOKUP(B554,'1052 - STATE ARCHIVES'!C$9:I$115,7,FALSE),0)</f>
        <v>0</v>
      </c>
      <c r="M554" s="17">
        <v>0</v>
      </c>
      <c r="N554" s="17">
        <f>IFERROR(VLOOKUP(B554,'2889 - LAW LIBRARY'!C$9:I$21,7,FALSE),0)</f>
        <v>0</v>
      </c>
      <c r="O554" s="17">
        <v>0</v>
      </c>
      <c r="P554" s="17">
        <f>IFERROR(VLOOKUP(B554,'3150 - DHHS ADMINISTRATION'!C$9:I$69,7,FALSE),0)</f>
        <v>0</v>
      </c>
      <c r="Q554" s="17">
        <f t="shared" si="8"/>
        <v>34615.227095491988</v>
      </c>
    </row>
    <row r="555" spans="1:17">
      <c r="A555" s="1">
        <v>560</v>
      </c>
      <c r="B555" s="1" t="s">
        <v>567</v>
      </c>
      <c r="C555" s="1">
        <f>IFERROR(VLOOKUP(B555,'BUILDING DEPRECIATION'!C$9:I$200,7,FALSE),0)</f>
        <v>0</v>
      </c>
      <c r="D555" s="1">
        <v>0</v>
      </c>
      <c r="E555" s="1">
        <f>IFERROR(VLOOKUP(B555,'1130 - CONTROLLER'!C$9:I$582,7,FALSE),0)</f>
        <v>5.8346252567937427</v>
      </c>
      <c r="F555" s="1">
        <f>IFERROR(VLOOKUP(B555,'1080 - TREASURER'!C$9:I$522,7,FALSE),0)</f>
        <v>0</v>
      </c>
      <c r="G555" s="1">
        <f>IFERROR(VLOOKUP(B555,'1340 - ADM BUDGET AND PLANNING '!C$9:I$592,7,FALSE),0)</f>
        <v>25.594086083696336</v>
      </c>
      <c r="H555" s="1">
        <f>IFERROR(VLOOKUP(B555,'1342 - ADM INTERNAL AUDIT'!C$9:I$585,7,FALSE),0)</f>
        <v>0.40018710210086</v>
      </c>
      <c r="I555" s="1">
        <v>0</v>
      </c>
      <c r="J555" s="1">
        <f>IFERROR(VLOOKUP(B555,'LEGISLATIVE AUDITOR'!C$9:I$92,7,FALSE),0)</f>
        <v>0</v>
      </c>
      <c r="K555" s="1">
        <f>IFERROR(VLOOKUP(B555,'2892 - DCA ADMINISTRATION'!C$9:I$23,7,FALSE),0)</f>
        <v>0</v>
      </c>
      <c r="L555" s="1">
        <f>IFERROR(VLOOKUP(B555,'1052 - STATE ARCHIVES'!C$9:I$115,7,FALSE),0)</f>
        <v>0</v>
      </c>
      <c r="M555" s="1">
        <v>0</v>
      </c>
      <c r="N555" s="1">
        <f>IFERROR(VLOOKUP(B555,'2889 - LAW LIBRARY'!C$9:I$21,7,FALSE),0)</f>
        <v>0</v>
      </c>
      <c r="O555" s="1">
        <v>0</v>
      </c>
      <c r="P555" s="1">
        <f>IFERROR(VLOOKUP(B555,'3150 - DHHS ADMINISTRATION'!C$9:I$69,7,FALSE),0)</f>
        <v>0</v>
      </c>
      <c r="Q555" s="1">
        <f t="shared" si="8"/>
        <v>31.828898442590937</v>
      </c>
    </row>
    <row r="556" spans="1:17">
      <c r="A556" s="1">
        <v>561</v>
      </c>
      <c r="B556" s="1" t="s">
        <v>568</v>
      </c>
      <c r="C556" s="1">
        <f>IFERROR(VLOOKUP(B556,'BUILDING DEPRECIATION'!C$9:I$200,7,FALSE),0)</f>
        <v>2318</v>
      </c>
      <c r="D556" s="1">
        <v>0</v>
      </c>
      <c r="E556" s="1">
        <f>IFERROR(VLOOKUP(B556,'1130 - CONTROLLER'!C$9:I$582,7,FALSE),0)</f>
        <v>1185.3294530772807</v>
      </c>
      <c r="F556" s="1">
        <f>IFERROR(VLOOKUP(B556,'1080 - TREASURER'!C$9:I$522,7,FALSE),0)</f>
        <v>93.091643935629151</v>
      </c>
      <c r="G556" s="1">
        <f>IFERROR(VLOOKUP(B556,'1340 - ADM BUDGET AND PLANNING '!C$9:I$592,7,FALSE),0)</f>
        <v>3396.0574300921194</v>
      </c>
      <c r="H556" s="1">
        <f>IFERROR(VLOOKUP(B556,'1342 - ADM INTERNAL AUDIT'!C$9:I$585,7,FALSE),0)</f>
        <v>86.061111064515757</v>
      </c>
      <c r="I556" s="1">
        <v>0</v>
      </c>
      <c r="J556" s="1">
        <f>IFERROR(VLOOKUP(B556,'LEGISLATIVE AUDITOR'!C$9:I$92,7,FALSE),0)</f>
        <v>0</v>
      </c>
      <c r="K556" s="1">
        <f>IFERROR(VLOOKUP(B556,'2892 - DCA ADMINISTRATION'!C$9:I$23,7,FALSE),0)</f>
        <v>0</v>
      </c>
      <c r="L556" s="1">
        <f>IFERROR(VLOOKUP(B556,'1052 - STATE ARCHIVES'!C$9:I$115,7,FALSE),0)</f>
        <v>-214.80816323649117</v>
      </c>
      <c r="M556" s="1">
        <v>0</v>
      </c>
      <c r="N556" s="1">
        <f>IFERROR(VLOOKUP(B556,'2889 - LAW LIBRARY'!C$9:I$21,7,FALSE),0)</f>
        <v>0</v>
      </c>
      <c r="O556" s="1">
        <v>0</v>
      </c>
      <c r="P556" s="1">
        <f>IFERROR(VLOOKUP(B556,'3150 - DHHS ADMINISTRATION'!C$9:I$69,7,FALSE),0)</f>
        <v>0</v>
      </c>
      <c r="Q556" s="1">
        <f t="shared" si="8"/>
        <v>6863.7314749330544</v>
      </c>
    </row>
    <row r="557" spans="1:17">
      <c r="A557" s="1">
        <v>562</v>
      </c>
      <c r="B557" s="1" t="s">
        <v>569</v>
      </c>
      <c r="C557" s="1">
        <f>IFERROR(VLOOKUP(B557,'BUILDING DEPRECIATION'!C$9:I$200,7,FALSE),0)</f>
        <v>0</v>
      </c>
      <c r="D557" s="1">
        <v>0</v>
      </c>
      <c r="E557" s="1">
        <f>IFERROR(VLOOKUP(B557,'1130 - CONTROLLER'!C$9:I$582,7,FALSE),0)</f>
        <v>1968.7681234264519</v>
      </c>
      <c r="F557" s="1">
        <f>IFERROR(VLOOKUP(B557,'1080 - TREASURER'!C$9:I$522,7,FALSE),0)</f>
        <v>200.66686911658047</v>
      </c>
      <c r="G557" s="1">
        <f>IFERROR(VLOOKUP(B557,'1340 - ADM BUDGET AND PLANNING '!C$9:I$592,7,FALSE),0)</f>
        <v>2537.5719187799391</v>
      </c>
      <c r="H557" s="1">
        <f>IFERROR(VLOOKUP(B557,'1342 - ADM INTERNAL AUDIT'!C$9:I$585,7,FALSE),0)</f>
        <v>157.42370241616973</v>
      </c>
      <c r="I557" s="1">
        <v>0</v>
      </c>
      <c r="J557" s="1">
        <f>IFERROR(VLOOKUP(B557,'LEGISLATIVE AUDITOR'!C$9:I$92,7,FALSE),0)</f>
        <v>0</v>
      </c>
      <c r="K557" s="1">
        <f>IFERROR(VLOOKUP(B557,'2892 - DCA ADMINISTRATION'!C$9:I$23,7,FALSE),0)</f>
        <v>0</v>
      </c>
      <c r="L557" s="1">
        <f>IFERROR(VLOOKUP(B557,'1052 - STATE ARCHIVES'!C$9:I$115,7,FALSE),0)</f>
        <v>0</v>
      </c>
      <c r="M557" s="1">
        <v>0</v>
      </c>
      <c r="N557" s="1">
        <f>IFERROR(VLOOKUP(B557,'2889 - LAW LIBRARY'!C$9:I$21,7,FALSE),0)</f>
        <v>0</v>
      </c>
      <c r="O557" s="1">
        <v>0</v>
      </c>
      <c r="P557" s="1">
        <f>IFERROR(VLOOKUP(B557,'3150 - DHHS ADMINISTRATION'!C$9:I$69,7,FALSE),0)</f>
        <v>0</v>
      </c>
      <c r="Q557" s="1">
        <f t="shared" si="8"/>
        <v>4864.4306137391404</v>
      </c>
    </row>
    <row r="558" spans="1:17">
      <c r="A558" s="1">
        <v>563</v>
      </c>
      <c r="B558" s="1" t="s">
        <v>570</v>
      </c>
      <c r="C558" s="1">
        <f>IFERROR(VLOOKUP(B558,'BUILDING DEPRECIATION'!C$9:I$200,7,FALSE),0)</f>
        <v>212866</v>
      </c>
      <c r="D558" s="1">
        <v>0</v>
      </c>
      <c r="E558" s="1">
        <f>IFERROR(VLOOKUP(B558,'1130 - CONTROLLER'!C$9:I$582,7,FALSE),0)</f>
        <v>47696.397242131716</v>
      </c>
      <c r="F558" s="1">
        <f>IFERROR(VLOOKUP(B558,'1080 - TREASURER'!C$9:I$522,7,FALSE),0)</f>
        <v>6825.0177131936571</v>
      </c>
      <c r="G558" s="1">
        <f>IFERROR(VLOOKUP(B558,'1340 - ADM BUDGET AND PLANNING '!C$9:I$592,7,FALSE),0)</f>
        <v>22757.409736521928</v>
      </c>
      <c r="H558" s="1">
        <f>IFERROR(VLOOKUP(B558,'1342 - ADM INTERNAL AUDIT'!C$9:I$585,7,FALSE),0)</f>
        <v>41073.759855897617</v>
      </c>
      <c r="I558" s="1">
        <v>-4</v>
      </c>
      <c r="J558" s="1">
        <f>IFERROR(VLOOKUP(B558,'LEGISLATIVE AUDITOR'!C$9:I$92,7,FALSE),0)</f>
        <v>3930.625779</v>
      </c>
      <c r="K558" s="1">
        <f>IFERROR(VLOOKUP(B558,'2892 - DCA ADMINISTRATION'!C$9:I$23,7,FALSE),0)</f>
        <v>0</v>
      </c>
      <c r="L558" s="1">
        <f>IFERROR(VLOOKUP(B558,'1052 - STATE ARCHIVES'!C$9:I$115,7,FALSE),0)</f>
        <v>17969.785223997198</v>
      </c>
      <c r="M558" s="1">
        <v>0</v>
      </c>
      <c r="N558" s="1">
        <f>IFERROR(VLOOKUP(B558,'2889 - LAW LIBRARY'!C$9:I$21,7,FALSE),0)</f>
        <v>0</v>
      </c>
      <c r="O558" s="1">
        <v>0</v>
      </c>
      <c r="P558" s="1">
        <f>IFERROR(VLOOKUP(B558,'3150 - DHHS ADMINISTRATION'!C$9:I$69,7,FALSE),0)</f>
        <v>0</v>
      </c>
      <c r="Q558" s="1">
        <f t="shared" si="8"/>
        <v>353114.99555074214</v>
      </c>
    </row>
    <row r="559" spans="1:17">
      <c r="A559" s="1">
        <v>564</v>
      </c>
      <c r="B559" s="1" t="s">
        <v>571</v>
      </c>
      <c r="C559" s="1">
        <f>IFERROR(VLOOKUP(B559,'BUILDING DEPRECIATION'!C$9:I$200,7,FALSE),0)</f>
        <v>-5613</v>
      </c>
      <c r="D559" s="1">
        <v>0</v>
      </c>
      <c r="E559" s="1">
        <f>IFERROR(VLOOKUP(B559,'1130 - CONTROLLER'!C$9:I$582,7,FALSE),0)</f>
        <v>0</v>
      </c>
      <c r="F559" s="1">
        <f>IFERROR(VLOOKUP(B559,'1080 - TREASURER'!C$9:I$522,7,FALSE),0)</f>
        <v>0</v>
      </c>
      <c r="G559" s="1">
        <f>IFERROR(VLOOKUP(B559,'1340 - ADM BUDGET AND PLANNING '!C$9:I$592,7,FALSE),0)</f>
        <v>0</v>
      </c>
      <c r="H559" s="1">
        <f>IFERROR(VLOOKUP(B559,'1342 - ADM INTERNAL AUDIT'!C$9:I$585,7,FALSE),0)</f>
        <v>0</v>
      </c>
      <c r="I559" s="1">
        <v>0</v>
      </c>
      <c r="J559" s="1">
        <f>IFERROR(VLOOKUP(B559,'LEGISLATIVE AUDITOR'!C$9:I$92,7,FALSE),0)</f>
        <v>-29387.424975999998</v>
      </c>
      <c r="K559" s="1">
        <f>IFERROR(VLOOKUP(B559,'2892 - DCA ADMINISTRATION'!C$9:I$23,7,FALSE),0)</f>
        <v>0</v>
      </c>
      <c r="L559" s="1">
        <f>IFERROR(VLOOKUP(B559,'1052 - STATE ARCHIVES'!C$9:I$115,7,FALSE),0)</f>
        <v>-169.81463371652708</v>
      </c>
      <c r="M559" s="1">
        <v>0</v>
      </c>
      <c r="N559" s="1">
        <f>IFERROR(VLOOKUP(B559,'2889 - LAW LIBRARY'!C$9:I$21,7,FALSE),0)</f>
        <v>0</v>
      </c>
      <c r="O559" s="1">
        <v>0</v>
      </c>
      <c r="P559" s="1">
        <f>IFERROR(VLOOKUP(B559,'3150 - DHHS ADMINISTRATION'!C$9:I$69,7,FALSE),0)</f>
        <v>0</v>
      </c>
      <c r="Q559" s="1">
        <f t="shared" si="8"/>
        <v>-35170.239609716518</v>
      </c>
    </row>
    <row r="560" spans="1:17">
      <c r="A560" s="1">
        <v>565</v>
      </c>
      <c r="B560" s="1" t="s">
        <v>572</v>
      </c>
      <c r="C560" s="1">
        <f>IFERROR(VLOOKUP(B560,'BUILDING DEPRECIATION'!C$9:I$200,7,FALSE),0)</f>
        <v>8066</v>
      </c>
      <c r="D560" s="1">
        <v>0</v>
      </c>
      <c r="E560" s="1">
        <f>IFERROR(VLOOKUP(B560,'1130 - CONTROLLER'!C$9:I$582,7,FALSE),0)</f>
        <v>7102.1440351390665</v>
      </c>
      <c r="F560" s="1">
        <f>IFERROR(VLOOKUP(B560,'1080 - TREASURER'!C$9:I$522,7,FALSE),0)</f>
        <v>854.10868005525799</v>
      </c>
      <c r="G560" s="1">
        <f>IFERROR(VLOOKUP(B560,'1340 - ADM BUDGET AND PLANNING '!C$9:I$592,7,FALSE),0)</f>
        <v>8946.8890471748764</v>
      </c>
      <c r="H560" s="1">
        <f>IFERROR(VLOOKUP(B560,'1342 - ADM INTERNAL AUDIT'!C$9:I$585,7,FALSE),0)</f>
        <v>1824.9014206189133</v>
      </c>
      <c r="I560" s="1">
        <v>0</v>
      </c>
      <c r="J560" s="1">
        <f>IFERROR(VLOOKUP(B560,'LEGISLATIVE AUDITOR'!C$9:I$92,7,FALSE),0)</f>
        <v>0</v>
      </c>
      <c r="K560" s="1">
        <f>IFERROR(VLOOKUP(B560,'2892 - DCA ADMINISTRATION'!C$9:I$23,7,FALSE),0)</f>
        <v>0</v>
      </c>
      <c r="L560" s="1">
        <f>IFERROR(VLOOKUP(B560,'1052 - STATE ARCHIVES'!C$9:I$115,7,FALSE),0)</f>
        <v>0</v>
      </c>
      <c r="M560" s="1">
        <v>0</v>
      </c>
      <c r="N560" s="1">
        <f>IFERROR(VLOOKUP(B560,'2889 - LAW LIBRARY'!C$9:I$21,7,FALSE),0)</f>
        <v>0</v>
      </c>
      <c r="O560" s="1">
        <v>0</v>
      </c>
      <c r="P560" s="1">
        <f>IFERROR(VLOOKUP(B560,'3150 - DHHS ADMINISTRATION'!C$9:I$69,7,FALSE),0)</f>
        <v>0</v>
      </c>
      <c r="Q560" s="1">
        <f t="shared" si="8"/>
        <v>26794.043182988116</v>
      </c>
    </row>
    <row r="561" spans="1:17">
      <c r="A561" s="1">
        <v>566</v>
      </c>
      <c r="B561" s="1" t="s">
        <v>573</v>
      </c>
      <c r="C561" s="1">
        <f>IFERROR(VLOOKUP(B561,'BUILDING DEPRECIATION'!C$9:I$200,7,FALSE),0)</f>
        <v>5445</v>
      </c>
      <c r="D561" s="1">
        <v>0</v>
      </c>
      <c r="E561" s="1">
        <f>IFERROR(VLOOKUP(B561,'1130 - CONTROLLER'!C$9:I$582,7,FALSE),0)</f>
        <v>3294.3348024149363</v>
      </c>
      <c r="F561" s="1">
        <f>IFERROR(VLOOKUP(B561,'1080 - TREASURER'!C$9:I$522,7,FALSE),0)</f>
        <v>345.35645307177458</v>
      </c>
      <c r="G561" s="1">
        <f>IFERROR(VLOOKUP(B561,'1340 - ADM BUDGET AND PLANNING '!C$9:I$592,7,FALSE),0)</f>
        <v>6179.5366796317912</v>
      </c>
      <c r="H561" s="1">
        <f>IFERROR(VLOOKUP(B561,'1342 - ADM INTERNAL AUDIT'!C$9:I$585,7,FALSE),0)</f>
        <v>239.97313492943442</v>
      </c>
      <c r="I561" s="1">
        <v>0</v>
      </c>
      <c r="J561" s="1">
        <f>IFERROR(VLOOKUP(B561,'LEGISLATIVE AUDITOR'!C$9:I$92,7,FALSE),0)</f>
        <v>0</v>
      </c>
      <c r="K561" s="1">
        <f>IFERROR(VLOOKUP(B561,'2892 - DCA ADMINISTRATION'!C$9:I$23,7,FALSE),0)</f>
        <v>0</v>
      </c>
      <c r="L561" s="1">
        <f>IFERROR(VLOOKUP(B561,'1052 - STATE ARCHIVES'!C$9:I$115,7,FALSE),0)</f>
        <v>0</v>
      </c>
      <c r="M561" s="1">
        <v>0</v>
      </c>
      <c r="N561" s="1">
        <f>IFERROR(VLOOKUP(B561,'2889 - LAW LIBRARY'!C$9:I$21,7,FALSE),0)</f>
        <v>0</v>
      </c>
      <c r="O561" s="1">
        <v>0</v>
      </c>
      <c r="P561" s="1">
        <f>IFERROR(VLOOKUP(B561,'3150 - DHHS ADMINISTRATION'!C$9:I$69,7,FALSE),0)</f>
        <v>0</v>
      </c>
      <c r="Q561" s="1">
        <f t="shared" si="8"/>
        <v>15504.201070047937</v>
      </c>
    </row>
    <row r="562" spans="1:17">
      <c r="A562" s="1">
        <v>567</v>
      </c>
      <c r="B562" s="1" t="s">
        <v>574</v>
      </c>
      <c r="C562" s="1">
        <f>IFERROR(VLOOKUP(B562,'BUILDING DEPRECIATION'!C$9:I$200,7,FALSE),0)</f>
        <v>96</v>
      </c>
      <c r="D562" s="1">
        <v>0</v>
      </c>
      <c r="E562" s="1">
        <f>IFERROR(VLOOKUP(B562,'1130 - CONTROLLER'!C$9:I$582,7,FALSE),0)</f>
        <v>8452.9821904367855</v>
      </c>
      <c r="F562" s="1">
        <f>IFERROR(VLOOKUP(B562,'1080 - TREASURER'!C$9:I$522,7,FALSE),0)</f>
        <v>913.90883330634927</v>
      </c>
      <c r="G562" s="1">
        <f>IFERROR(VLOOKUP(B562,'1340 - ADM BUDGET AND PLANNING '!C$9:I$592,7,FALSE),0)</f>
        <v>5933.6000551685911</v>
      </c>
      <c r="H562" s="1">
        <f>IFERROR(VLOOKUP(B562,'1342 - ADM INTERNAL AUDIT'!C$9:I$585,7,FALSE),0)</f>
        <v>621.0011565103822</v>
      </c>
      <c r="I562" s="1">
        <v>0</v>
      </c>
      <c r="J562" s="1">
        <f>IFERROR(VLOOKUP(B562,'LEGISLATIVE AUDITOR'!C$9:I$92,7,FALSE),0)</f>
        <v>0</v>
      </c>
      <c r="K562" s="1">
        <f>IFERROR(VLOOKUP(B562,'2892 - DCA ADMINISTRATION'!C$9:I$23,7,FALSE),0)</f>
        <v>0</v>
      </c>
      <c r="L562" s="1">
        <f>IFERROR(VLOOKUP(B562,'1052 - STATE ARCHIVES'!C$9:I$115,7,FALSE),0)</f>
        <v>0</v>
      </c>
      <c r="M562" s="1">
        <v>0</v>
      </c>
      <c r="N562" s="1">
        <f>IFERROR(VLOOKUP(B562,'2889 - LAW LIBRARY'!C$9:I$21,7,FALSE),0)</f>
        <v>0</v>
      </c>
      <c r="O562" s="1">
        <v>0</v>
      </c>
      <c r="P562" s="1">
        <f>IFERROR(VLOOKUP(B562,'3150 - DHHS ADMINISTRATION'!C$9:I$69,7,FALSE),0)</f>
        <v>0</v>
      </c>
      <c r="Q562" s="1">
        <f t="shared" si="8"/>
        <v>16017.492235422109</v>
      </c>
    </row>
    <row r="563" spans="1:17">
      <c r="A563" s="1">
        <v>568</v>
      </c>
      <c r="B563" s="1" t="s">
        <v>575</v>
      </c>
      <c r="C563" s="1">
        <f>IFERROR(VLOOKUP(B563,'BUILDING DEPRECIATION'!C$9:I$200,7,FALSE),0)</f>
        <v>1520</v>
      </c>
      <c r="D563" s="1">
        <v>0</v>
      </c>
      <c r="E563" s="1">
        <f>IFERROR(VLOOKUP(B563,'1130 - CONTROLLER'!C$9:I$582,7,FALSE),0)</f>
        <v>5147.0768838712456</v>
      </c>
      <c r="F563" s="1">
        <f>IFERROR(VLOOKUP(B563,'1080 - TREASURER'!C$9:I$522,7,FALSE),0)</f>
        <v>670.22678874793553</v>
      </c>
      <c r="G563" s="1">
        <f>IFERROR(VLOOKUP(B563,'1340 - ADM BUDGET AND PLANNING '!C$9:I$592,7,FALSE),0)</f>
        <v>7574.6455630449464</v>
      </c>
      <c r="H563" s="1">
        <f>IFERROR(VLOOKUP(B563,'1342 - ADM INTERNAL AUDIT'!C$9:I$585,7,FALSE),0)</f>
        <v>384.39904316234407</v>
      </c>
      <c r="I563" s="1">
        <v>0</v>
      </c>
      <c r="J563" s="1">
        <f>IFERROR(VLOOKUP(B563,'LEGISLATIVE AUDITOR'!C$9:I$92,7,FALSE),0)</f>
        <v>0</v>
      </c>
      <c r="K563" s="1">
        <f>IFERROR(VLOOKUP(B563,'2892 - DCA ADMINISTRATION'!C$9:I$23,7,FALSE),0)</f>
        <v>0</v>
      </c>
      <c r="L563" s="1">
        <f>IFERROR(VLOOKUP(B563,'1052 - STATE ARCHIVES'!C$9:I$115,7,FALSE),0)</f>
        <v>-1328.8929234366044</v>
      </c>
      <c r="M563" s="1">
        <v>0</v>
      </c>
      <c r="N563" s="1">
        <f>IFERROR(VLOOKUP(B563,'2889 - LAW LIBRARY'!C$9:I$21,7,FALSE),0)</f>
        <v>0</v>
      </c>
      <c r="O563" s="1">
        <v>0</v>
      </c>
      <c r="P563" s="1">
        <f>IFERROR(VLOOKUP(B563,'3150 - DHHS ADMINISTRATION'!C$9:I$69,7,FALSE),0)</f>
        <v>0</v>
      </c>
      <c r="Q563" s="1">
        <f t="shared" si="8"/>
        <v>13967.455355389868</v>
      </c>
    </row>
    <row r="564" spans="1:17">
      <c r="A564" s="1">
        <v>569</v>
      </c>
      <c r="B564" s="1" t="s">
        <v>576</v>
      </c>
      <c r="C564" s="1">
        <f>IFERROR(VLOOKUP(B564,'BUILDING DEPRECIATION'!C$9:I$200,7,FALSE),0)</f>
        <v>738.7024952015355</v>
      </c>
      <c r="D564" s="1">
        <v>0</v>
      </c>
      <c r="E564" s="1">
        <f>IFERROR(VLOOKUP(B564,'1130 - CONTROLLER'!C$9:I$582,7,FALSE),0)</f>
        <v>4460.5581866898465</v>
      </c>
      <c r="F564" s="1">
        <f>IFERROR(VLOOKUP(B564,'1080 - TREASURER'!C$9:I$522,7,FALSE),0)</f>
        <v>228.00528602707618</v>
      </c>
      <c r="G564" s="1">
        <f>IFERROR(VLOOKUP(B564,'1340 - ADM BUDGET AND PLANNING '!C$9:I$592,7,FALSE),0)</f>
        <v>4238.2972754202938</v>
      </c>
      <c r="H564" s="1">
        <f>IFERROR(VLOOKUP(B564,'1342 - ADM INTERNAL AUDIT'!C$9:I$585,7,FALSE),0)</f>
        <v>429.2323936069709</v>
      </c>
      <c r="I564" s="1">
        <v>0</v>
      </c>
      <c r="J564" s="1">
        <f>IFERROR(VLOOKUP(B564,'LEGISLATIVE AUDITOR'!C$9:I$92,7,FALSE),0)</f>
        <v>0</v>
      </c>
      <c r="K564" s="1">
        <f>IFERROR(VLOOKUP(B564,'2892 - DCA ADMINISTRATION'!C$9:I$23,7,FALSE),0)</f>
        <v>0</v>
      </c>
      <c r="L564" s="1">
        <f>IFERROR(VLOOKUP(B564,'1052 - STATE ARCHIVES'!C$9:I$115,7,FALSE),0)</f>
        <v>0</v>
      </c>
      <c r="M564" s="1">
        <v>0</v>
      </c>
      <c r="N564" s="1">
        <f>IFERROR(VLOOKUP(B564,'2889 - LAW LIBRARY'!C$9:I$21,7,FALSE),0)</f>
        <v>0</v>
      </c>
      <c r="O564" s="1">
        <v>0</v>
      </c>
      <c r="P564" s="1">
        <f>IFERROR(VLOOKUP(B564,'3150 - DHHS ADMINISTRATION'!C$9:I$69,7,FALSE),0)</f>
        <v>0</v>
      </c>
      <c r="Q564" s="1">
        <f t="shared" si="8"/>
        <v>10094.795636945722</v>
      </c>
    </row>
    <row r="565" spans="1:17">
      <c r="A565" s="1">
        <v>570</v>
      </c>
      <c r="B565" s="1" t="s">
        <v>577</v>
      </c>
      <c r="C565" s="1">
        <f>IFERROR(VLOOKUP(B565,'BUILDING DEPRECIATION'!C$9:I$200,7,FALSE),0)</f>
        <v>0</v>
      </c>
      <c r="D565" s="1">
        <v>0</v>
      </c>
      <c r="E565" s="1">
        <f>IFERROR(VLOOKUP(B565,'1130 - CONTROLLER'!C$9:I$582,7,FALSE),0)</f>
        <v>164.18582773338989</v>
      </c>
      <c r="F565" s="1">
        <f>IFERROR(VLOOKUP(B565,'1080 - TREASURER'!C$9:I$522,7,FALSE),0)</f>
        <v>20.250464082033297</v>
      </c>
      <c r="G565" s="1">
        <f>IFERROR(VLOOKUP(B565,'1340 - ADM BUDGET AND PLANNING '!C$9:I$592,7,FALSE),0)</f>
        <v>851.74751470346507</v>
      </c>
      <c r="H565" s="1">
        <f>IFERROR(VLOOKUP(B565,'1342 - ADM INTERNAL AUDIT'!C$9:I$585,7,FALSE),0)</f>
        <v>11.914503094108198</v>
      </c>
      <c r="I565" s="1">
        <v>0</v>
      </c>
      <c r="J565" s="1">
        <f>IFERROR(VLOOKUP(B565,'LEGISLATIVE AUDITOR'!C$9:I$92,7,FALSE),0)</f>
        <v>0</v>
      </c>
      <c r="K565" s="1">
        <f>IFERROR(VLOOKUP(B565,'2892 - DCA ADMINISTRATION'!C$9:I$23,7,FALSE),0)</f>
        <v>0</v>
      </c>
      <c r="L565" s="1">
        <f>IFERROR(VLOOKUP(B565,'1052 - STATE ARCHIVES'!C$9:I$115,7,FALSE),0)</f>
        <v>0</v>
      </c>
      <c r="M565" s="1">
        <v>0</v>
      </c>
      <c r="N565" s="1">
        <f>IFERROR(VLOOKUP(B565,'2889 - LAW LIBRARY'!C$9:I$21,7,FALSE),0)</f>
        <v>0</v>
      </c>
      <c r="O565" s="1">
        <v>0</v>
      </c>
      <c r="P565" s="1">
        <f>IFERROR(VLOOKUP(B565,'3150 - DHHS ADMINISTRATION'!C$9:I$69,7,FALSE),0)</f>
        <v>0</v>
      </c>
      <c r="Q565" s="1">
        <f t="shared" si="8"/>
        <v>1048.0983096129964</v>
      </c>
    </row>
    <row r="566" spans="1:17">
      <c r="A566" s="1">
        <v>571</v>
      </c>
      <c r="B566" s="1" t="s">
        <v>578</v>
      </c>
      <c r="C566" s="1">
        <f>IFERROR(VLOOKUP(B566,'BUILDING DEPRECIATION'!C$9:I$200,7,FALSE),0)</f>
        <v>1004</v>
      </c>
      <c r="D566" s="1">
        <v>0</v>
      </c>
      <c r="E566" s="1">
        <f>IFERROR(VLOOKUP(B566,'1130 - CONTROLLER'!C$9:I$582,7,FALSE),0)</f>
        <v>3409.2276217928561</v>
      </c>
      <c r="F566" s="1">
        <f>IFERROR(VLOOKUP(B566,'1080 - TREASURER'!C$9:I$522,7,FALSE),0)</f>
        <v>213.55358651358182</v>
      </c>
      <c r="G566" s="1">
        <f>IFERROR(VLOOKUP(B566,'1340 - ADM BUDGET AND PLANNING '!C$9:I$592,7,FALSE),0)</f>
        <v>5300.0119371189458</v>
      </c>
      <c r="H566" s="1">
        <f>IFERROR(VLOOKUP(B566,'1342 - ADM INTERNAL AUDIT'!C$9:I$585,7,FALSE),0)</f>
        <v>254.71910000296012</v>
      </c>
      <c r="I566" s="1">
        <v>0</v>
      </c>
      <c r="J566" s="1">
        <f>IFERROR(VLOOKUP(B566,'LEGISLATIVE AUDITOR'!C$9:I$92,7,FALSE),0)</f>
        <v>0</v>
      </c>
      <c r="K566" s="1">
        <f>IFERROR(VLOOKUP(B566,'2892 - DCA ADMINISTRATION'!C$9:I$23,7,FALSE),0)</f>
        <v>0</v>
      </c>
      <c r="L566" s="1">
        <f>IFERROR(VLOOKUP(B566,'1052 - STATE ARCHIVES'!C$9:I$115,7,FALSE),0)</f>
        <v>0</v>
      </c>
      <c r="M566" s="1">
        <v>0</v>
      </c>
      <c r="N566" s="1">
        <f>IFERROR(VLOOKUP(B566,'2889 - LAW LIBRARY'!C$9:I$21,7,FALSE),0)</f>
        <v>0</v>
      </c>
      <c r="O566" s="1">
        <v>0</v>
      </c>
      <c r="P566" s="1">
        <f>IFERROR(VLOOKUP(B566,'3150 - DHHS ADMINISTRATION'!C$9:I$69,7,FALSE),0)</f>
        <v>0</v>
      </c>
      <c r="Q566" s="1">
        <f t="shared" si="8"/>
        <v>10181.512245428343</v>
      </c>
    </row>
    <row r="567" spans="1:17">
      <c r="A567" s="1">
        <v>572</v>
      </c>
      <c r="B567" s="1" t="s">
        <v>579</v>
      </c>
      <c r="C567" s="1">
        <f>IFERROR(VLOOKUP(B567,'BUILDING DEPRECIATION'!C$9:I$200,7,FALSE),0)</f>
        <v>0</v>
      </c>
      <c r="D567" s="1">
        <v>0</v>
      </c>
      <c r="E567" s="1">
        <f>IFERROR(VLOOKUP(B567,'1130 - CONTROLLER'!C$9:I$582,7,FALSE),0)</f>
        <v>0</v>
      </c>
      <c r="F567" s="1">
        <f>IFERROR(VLOOKUP(B567,'1080 - TREASURER'!C$9:I$522,7,FALSE),0)</f>
        <v>0</v>
      </c>
      <c r="G567" s="1">
        <f>IFERROR(VLOOKUP(B567,'1340 - ADM BUDGET AND PLANNING '!C$9:I$592,7,FALSE),0)</f>
        <v>0</v>
      </c>
      <c r="H567" s="1">
        <f>IFERROR(VLOOKUP(B567,'1342 - ADM INTERNAL AUDIT'!C$9:I$585,7,FALSE),0)</f>
        <v>0</v>
      </c>
      <c r="I567" s="1">
        <v>0</v>
      </c>
      <c r="J567" s="1">
        <f>IFERROR(VLOOKUP(B567,'LEGISLATIVE AUDITOR'!C$9:I$92,7,FALSE),0)</f>
        <v>0</v>
      </c>
      <c r="K567" s="1">
        <f>IFERROR(VLOOKUP(B567,'2892 - DCA ADMINISTRATION'!C$9:I$23,7,FALSE),0)</f>
        <v>0</v>
      </c>
      <c r="L567" s="1">
        <f>IFERROR(VLOOKUP(B567,'1052 - STATE ARCHIVES'!C$9:I$115,7,FALSE),0)</f>
        <v>0</v>
      </c>
      <c r="M567" s="1">
        <v>0</v>
      </c>
      <c r="N567" s="1">
        <f>IFERROR(VLOOKUP(B567,'2889 - LAW LIBRARY'!C$9:I$21,7,FALSE),0)</f>
        <v>0</v>
      </c>
      <c r="O567" s="1">
        <v>0</v>
      </c>
      <c r="P567" s="1">
        <f>IFERROR(VLOOKUP(B567,'3150 - DHHS ADMINISTRATION'!C$9:I$69,7,FALSE),0)</f>
        <v>0</v>
      </c>
      <c r="Q567" s="1">
        <f t="shared" si="8"/>
        <v>0</v>
      </c>
    </row>
    <row r="568" spans="1:17">
      <c r="A568" s="1">
        <v>573</v>
      </c>
      <c r="B568" s="1" t="s">
        <v>580</v>
      </c>
      <c r="C568" s="1">
        <f>IFERROR(VLOOKUP(B568,'BUILDING DEPRECIATION'!C$9:I$200,7,FALSE),0)</f>
        <v>1310</v>
      </c>
      <c r="D568" s="1">
        <v>0</v>
      </c>
      <c r="E568" s="1">
        <f>IFERROR(VLOOKUP(B568,'1130 - CONTROLLER'!C$9:I$582,7,FALSE),0)</f>
        <v>1233.9319422732324</v>
      </c>
      <c r="F568" s="1">
        <f>IFERROR(VLOOKUP(B568,'1080 - TREASURER'!C$9:I$522,7,FALSE),0)</f>
        <v>112.18791776181823</v>
      </c>
      <c r="G568" s="1">
        <f>IFERROR(VLOOKUP(B568,'1340 - ADM BUDGET AND PLANNING '!C$9:I$592,7,FALSE),0)</f>
        <v>2099.9712514070197</v>
      </c>
      <c r="H568" s="1">
        <f>IFERROR(VLOOKUP(B568,'1342 - ADM INTERNAL AUDIT'!C$9:I$585,7,FALSE),0)</f>
        <v>89.319296004901702</v>
      </c>
      <c r="I568" s="1">
        <v>0</v>
      </c>
      <c r="J568" s="1">
        <f>IFERROR(VLOOKUP(B568,'LEGISLATIVE AUDITOR'!C$9:I$92,7,FALSE),0)</f>
        <v>0</v>
      </c>
      <c r="K568" s="1">
        <f>IFERROR(VLOOKUP(B568,'2892 - DCA ADMINISTRATION'!C$9:I$23,7,FALSE),0)</f>
        <v>0</v>
      </c>
      <c r="L568" s="1">
        <f>IFERROR(VLOOKUP(B568,'1052 - STATE ARCHIVES'!C$9:I$115,7,FALSE),0)</f>
        <v>0</v>
      </c>
      <c r="M568" s="1">
        <v>0</v>
      </c>
      <c r="N568" s="1">
        <f>IFERROR(VLOOKUP(B568,'2889 - LAW LIBRARY'!C$9:I$21,7,FALSE),0)</f>
        <v>0</v>
      </c>
      <c r="O568" s="1">
        <v>0</v>
      </c>
      <c r="P568" s="1">
        <f>IFERROR(VLOOKUP(B568,'3150 - DHHS ADMINISTRATION'!C$9:I$69,7,FALSE),0)</f>
        <v>0</v>
      </c>
      <c r="Q568" s="1">
        <f t="shared" si="8"/>
        <v>4845.4104074469724</v>
      </c>
    </row>
    <row r="569" spans="1:17">
      <c r="A569" s="1">
        <v>574</v>
      </c>
      <c r="B569" s="1" t="s">
        <v>581</v>
      </c>
      <c r="C569" s="1">
        <f>IFERROR(VLOOKUP(B569,'BUILDING DEPRECIATION'!C$9:I$200,7,FALSE),0)</f>
        <v>851</v>
      </c>
      <c r="D569" s="1">
        <v>0</v>
      </c>
      <c r="E569" s="1">
        <f>IFERROR(VLOOKUP(B569,'1130 - CONTROLLER'!C$9:I$582,7,FALSE),0)</f>
        <v>1466.1651765202196</v>
      </c>
      <c r="F569" s="1">
        <f>IFERROR(VLOOKUP(B569,'1080 - TREASURER'!C$9:I$522,7,FALSE),0)</f>
        <v>70.886689760511558</v>
      </c>
      <c r="G569" s="1">
        <f>IFERROR(VLOOKUP(B569,'1340 - ADM BUDGET AND PLANNING '!C$9:I$592,7,FALSE),0)</f>
        <v>1938.5208766309881</v>
      </c>
      <c r="H569" s="1">
        <f>IFERROR(VLOOKUP(B569,'1342 - ADM INTERNAL AUDIT'!C$9:I$585,7,FALSE),0)</f>
        <v>104.55053715021457</v>
      </c>
      <c r="I569" s="1">
        <v>0</v>
      </c>
      <c r="J569" s="1">
        <f>IFERROR(VLOOKUP(B569,'LEGISLATIVE AUDITOR'!C$9:I$92,7,FALSE),0)</f>
        <v>0</v>
      </c>
      <c r="K569" s="1">
        <f>IFERROR(VLOOKUP(B569,'2892 - DCA ADMINISTRATION'!C$9:I$23,7,FALSE),0)</f>
        <v>0</v>
      </c>
      <c r="L569" s="1">
        <f>IFERROR(VLOOKUP(B569,'1052 - STATE ARCHIVES'!C$9:I$115,7,FALSE),0)</f>
        <v>0</v>
      </c>
      <c r="M569" s="1">
        <v>0</v>
      </c>
      <c r="N569" s="1">
        <f>IFERROR(VLOOKUP(B569,'2889 - LAW LIBRARY'!C$9:I$21,7,FALSE),0)</f>
        <v>0</v>
      </c>
      <c r="O569" s="1">
        <v>0</v>
      </c>
      <c r="P569" s="1">
        <f>IFERROR(VLOOKUP(B569,'3150 - DHHS ADMINISTRATION'!C$9:I$69,7,FALSE),0)</f>
        <v>0</v>
      </c>
      <c r="Q569" s="1">
        <f t="shared" si="8"/>
        <v>4431.1232800619346</v>
      </c>
    </row>
    <row r="570" spans="1:17">
      <c r="A570" s="1">
        <v>575</v>
      </c>
      <c r="B570" s="1" t="s">
        <v>582</v>
      </c>
      <c r="C570" s="1">
        <f>IFERROR(VLOOKUP(B570,'BUILDING DEPRECIATION'!C$9:I$200,7,FALSE),0)</f>
        <v>-10306</v>
      </c>
      <c r="D570" s="1">
        <v>0</v>
      </c>
      <c r="E570" s="1">
        <f>IFERROR(VLOOKUP(B570,'1130 - CONTROLLER'!C$9:I$582,7,FALSE),0)</f>
        <v>-5178.6307181004449</v>
      </c>
      <c r="F570" s="1">
        <f>IFERROR(VLOOKUP(B570,'1080 - TREASURER'!C$9:I$522,7,FALSE),0)</f>
        <v>-630.75926515897288</v>
      </c>
      <c r="G570" s="1">
        <f>IFERROR(VLOOKUP(B570,'1340 - ADM BUDGET AND PLANNING '!C$9:I$592,7,FALSE),0)</f>
        <v>6955.5597647415425</v>
      </c>
      <c r="H570" s="1">
        <f>IFERROR(VLOOKUP(B570,'1342 - ADM INTERNAL AUDIT'!C$9:I$585,7,FALSE),0)</f>
        <v>1297.7309791668813</v>
      </c>
      <c r="I570" s="1">
        <v>0</v>
      </c>
      <c r="J570" s="1">
        <f>IFERROR(VLOOKUP(B570,'LEGISLATIVE AUDITOR'!C$9:I$92,7,FALSE),0)</f>
        <v>2856.6548069999999</v>
      </c>
      <c r="K570" s="1">
        <f>IFERROR(VLOOKUP(B570,'2892 - DCA ADMINISTRATION'!C$9:I$23,7,FALSE),0)</f>
        <v>0</v>
      </c>
      <c r="L570" s="1">
        <f>IFERROR(VLOOKUP(B570,'1052 - STATE ARCHIVES'!C$9:I$115,7,FALSE),0)</f>
        <v>0</v>
      </c>
      <c r="M570" s="1">
        <v>0</v>
      </c>
      <c r="N570" s="1">
        <f>IFERROR(VLOOKUP(B570,'2889 - LAW LIBRARY'!C$9:I$21,7,FALSE),0)</f>
        <v>0</v>
      </c>
      <c r="O570" s="1">
        <v>0</v>
      </c>
      <c r="P570" s="1">
        <f>IFERROR(VLOOKUP(B570,'3150 - DHHS ADMINISTRATION'!C$9:I$69,7,FALSE),0)</f>
        <v>0</v>
      </c>
      <c r="Q570" s="1">
        <f t="shared" si="8"/>
        <v>-5005.4444323509952</v>
      </c>
    </row>
    <row r="571" spans="1:17">
      <c r="A571" s="1">
        <v>576</v>
      </c>
      <c r="B571" s="1" t="s">
        <v>583</v>
      </c>
      <c r="C571" s="1">
        <f>IFERROR(VLOOKUP(B571,'BUILDING DEPRECIATION'!C$9:I$200,7,FALSE),0)</f>
        <v>0</v>
      </c>
      <c r="D571" s="1">
        <v>0</v>
      </c>
      <c r="E571" s="1">
        <f>IFERROR(VLOOKUP(B571,'1130 - CONTROLLER'!C$9:I$582,7,FALSE),0)</f>
        <v>1090.0093792959842</v>
      </c>
      <c r="F571" s="1">
        <f>IFERROR(VLOOKUP(B571,'1080 - TREASURER'!C$9:I$522,7,FALSE),0)</f>
        <v>126.91286140506421</v>
      </c>
      <c r="G571" s="1">
        <f>IFERROR(VLOOKUP(B571,'1340 - ADM BUDGET AND PLANNING '!C$9:I$592,7,FALSE),0)</f>
        <v>1888.3866434647325</v>
      </c>
      <c r="H571" s="1">
        <f>IFERROR(VLOOKUP(B571,'1342 - ADM INTERNAL AUDIT'!C$9:I$585,7,FALSE),0)</f>
        <v>75.660156253088672</v>
      </c>
      <c r="I571" s="1">
        <v>0</v>
      </c>
      <c r="J571" s="1">
        <f>IFERROR(VLOOKUP(B571,'LEGISLATIVE AUDITOR'!C$9:I$92,7,FALSE),0)</f>
        <v>0</v>
      </c>
      <c r="K571" s="1">
        <f>IFERROR(VLOOKUP(B571,'2892 - DCA ADMINISTRATION'!C$9:I$23,7,FALSE),0)</f>
        <v>0</v>
      </c>
      <c r="L571" s="1">
        <f>IFERROR(VLOOKUP(B571,'1052 - STATE ARCHIVES'!C$9:I$115,7,FALSE),0)</f>
        <v>0</v>
      </c>
      <c r="M571" s="1">
        <v>0</v>
      </c>
      <c r="N571" s="1">
        <f>IFERROR(VLOOKUP(B571,'2889 - LAW LIBRARY'!C$9:I$21,7,FALSE),0)</f>
        <v>0</v>
      </c>
      <c r="O571" s="1">
        <v>0</v>
      </c>
      <c r="P571" s="1">
        <f>IFERROR(VLOOKUP(B571,'3150 - DHHS ADMINISTRATION'!C$9:I$69,7,FALSE),0)</f>
        <v>0</v>
      </c>
      <c r="Q571" s="1">
        <f t="shared" si="8"/>
        <v>3180.9690404188696</v>
      </c>
    </row>
    <row r="572" spans="1:17">
      <c r="A572" s="1">
        <v>577</v>
      </c>
      <c r="B572" s="1" t="s">
        <v>584</v>
      </c>
      <c r="C572" s="1">
        <f>IFERROR(VLOOKUP(B572,'BUILDING DEPRECIATION'!C$9:I$200,7,FALSE),0)</f>
        <v>16204</v>
      </c>
      <c r="D572" s="1">
        <v>0</v>
      </c>
      <c r="E572" s="1">
        <f>IFERROR(VLOOKUP(B572,'1130 - CONTROLLER'!C$9:I$582,7,FALSE),0)</f>
        <v>16901.539875851813</v>
      </c>
      <c r="F572" s="1">
        <f>IFERROR(VLOOKUP(B572,'1080 - TREASURER'!C$9:I$522,7,FALSE),0)</f>
        <v>2269.0163631817754</v>
      </c>
      <c r="G572" s="1">
        <f>IFERROR(VLOOKUP(B572,'1340 - ADM BUDGET AND PLANNING '!C$9:I$592,7,FALSE),0)</f>
        <v>13547.285096365415</v>
      </c>
      <c r="H572" s="1">
        <f>IFERROR(VLOOKUP(B572,'1342 - ADM INTERNAL AUDIT'!C$9:I$585,7,FALSE),0)</f>
        <v>-5940.1728259493902</v>
      </c>
      <c r="I572" s="1">
        <v>-3</v>
      </c>
      <c r="J572" s="1">
        <f>IFERROR(VLOOKUP(B572,'LEGISLATIVE AUDITOR'!C$9:I$92,7,FALSE),0)</f>
        <v>0</v>
      </c>
      <c r="K572" s="1">
        <f>IFERROR(VLOOKUP(B572,'2892 - DCA ADMINISTRATION'!C$9:I$23,7,FALSE),0)</f>
        <v>0</v>
      </c>
      <c r="L572" s="1">
        <f>IFERROR(VLOOKUP(B572,'1052 - STATE ARCHIVES'!C$9:I$115,7,FALSE),0)</f>
        <v>1027.340298624787</v>
      </c>
      <c r="M572" s="1">
        <v>0</v>
      </c>
      <c r="N572" s="1">
        <f>IFERROR(VLOOKUP(B572,'2889 - LAW LIBRARY'!C$9:I$21,7,FALSE),0)</f>
        <v>0</v>
      </c>
      <c r="O572" s="1">
        <v>0</v>
      </c>
      <c r="P572" s="1">
        <f>IFERROR(VLOOKUP(B572,'3150 - DHHS ADMINISTRATION'!C$9:I$69,7,FALSE),0)</f>
        <v>0</v>
      </c>
      <c r="Q572" s="1">
        <f t="shared" si="8"/>
        <v>44006.008808074403</v>
      </c>
    </row>
    <row r="573" spans="1:17">
      <c r="A573" s="1">
        <v>578</v>
      </c>
      <c r="B573" s="1" t="s">
        <v>585</v>
      </c>
      <c r="C573" s="1">
        <f>IFERROR(VLOOKUP(B573,'BUILDING DEPRECIATION'!C$9:I$200,7,FALSE),0)</f>
        <v>0</v>
      </c>
      <c r="D573" s="1">
        <v>0</v>
      </c>
      <c r="E573" s="1">
        <f>IFERROR(VLOOKUP(B573,'1130 - CONTROLLER'!C$9:I$582,7,FALSE),0)</f>
        <v>2679.9562623872798</v>
      </c>
      <c r="F573" s="1">
        <f>IFERROR(VLOOKUP(B573,'1080 - TREASURER'!C$9:I$522,7,FALSE),0)</f>
        <v>283.86318114617126</v>
      </c>
      <c r="G573" s="1">
        <f>IFERROR(VLOOKUP(B573,'1340 - ADM BUDGET AND PLANNING '!C$9:I$592,7,FALSE),0)</f>
        <v>2545.2032377122341</v>
      </c>
      <c r="H573" s="1">
        <f>IFERROR(VLOOKUP(B573,'1342 - ADM INTERNAL AUDIT'!C$9:I$585,7,FALSE),0)</f>
        <v>188.53735326412544</v>
      </c>
      <c r="I573" s="1">
        <v>0</v>
      </c>
      <c r="J573" s="1">
        <f>IFERROR(VLOOKUP(B573,'LEGISLATIVE AUDITOR'!C$9:I$92,7,FALSE),0)</f>
        <v>0</v>
      </c>
      <c r="K573" s="1">
        <f>IFERROR(VLOOKUP(B573,'2892 - DCA ADMINISTRATION'!C$9:I$23,7,FALSE),0)</f>
        <v>0</v>
      </c>
      <c r="L573" s="1">
        <f>IFERROR(VLOOKUP(B573,'1052 - STATE ARCHIVES'!C$9:I$115,7,FALSE),0)</f>
        <v>0</v>
      </c>
      <c r="M573" s="1">
        <v>0</v>
      </c>
      <c r="N573" s="1">
        <f>IFERROR(VLOOKUP(B573,'2889 - LAW LIBRARY'!C$9:I$21,7,FALSE),0)</f>
        <v>0</v>
      </c>
      <c r="O573" s="1">
        <v>0</v>
      </c>
      <c r="P573" s="1">
        <f>IFERROR(VLOOKUP(B573,'3150 - DHHS ADMINISTRATION'!C$9:I$69,7,FALSE),0)</f>
        <v>0</v>
      </c>
      <c r="Q573" s="1">
        <f t="shared" si="8"/>
        <v>5697.560034509811</v>
      </c>
    </row>
    <row r="574" spans="1:17">
      <c r="A574" s="1">
        <v>579</v>
      </c>
      <c r="B574" s="1" t="s">
        <v>586</v>
      </c>
      <c r="C574" s="1">
        <f>IFERROR(VLOOKUP(B574,'BUILDING DEPRECIATION'!C$9:I$200,7,FALSE),0)</f>
        <v>0</v>
      </c>
      <c r="D574" s="1">
        <v>0</v>
      </c>
      <c r="E574" s="1">
        <f>IFERROR(VLOOKUP(B574,'1130 - CONTROLLER'!C$9:I$582,7,FALSE),0)</f>
        <v>-4.9445864759780118</v>
      </c>
      <c r="F574" s="1">
        <f>IFERROR(VLOOKUP(B574,'1080 - TREASURER'!C$9:I$522,7,FALSE),0)</f>
        <v>0</v>
      </c>
      <c r="G574" s="1">
        <f>IFERROR(VLOOKUP(B574,'1340 - ADM BUDGET AND PLANNING '!C$9:I$592,7,FALSE),0)</f>
        <v>508.839235551645</v>
      </c>
      <c r="H574" s="1">
        <f>IFERROR(VLOOKUP(B574,'1342 - ADM INTERNAL AUDIT'!C$9:I$585,7,FALSE),0)</f>
        <v>-0.65949645451595806</v>
      </c>
      <c r="I574" s="1">
        <v>0</v>
      </c>
      <c r="J574" s="1">
        <f>IFERROR(VLOOKUP(B574,'LEGISLATIVE AUDITOR'!C$9:I$92,7,FALSE),0)</f>
        <v>0</v>
      </c>
      <c r="K574" s="1">
        <f>IFERROR(VLOOKUP(B574,'2892 - DCA ADMINISTRATION'!C$9:I$23,7,FALSE),0)</f>
        <v>0</v>
      </c>
      <c r="L574" s="1">
        <f>IFERROR(VLOOKUP(B574,'1052 - STATE ARCHIVES'!C$9:I$115,7,FALSE),0)</f>
        <v>0</v>
      </c>
      <c r="M574" s="1">
        <v>0</v>
      </c>
      <c r="N574" s="1">
        <f>IFERROR(VLOOKUP(B574,'2889 - LAW LIBRARY'!C$9:I$21,7,FALSE),0)</f>
        <v>0</v>
      </c>
      <c r="O574" s="1">
        <v>0</v>
      </c>
      <c r="P574" s="1">
        <f>IFERROR(VLOOKUP(B574,'3150 - DHHS ADMINISTRATION'!C$9:I$69,7,FALSE),0)</f>
        <v>0</v>
      </c>
      <c r="Q574" s="1">
        <f t="shared" si="8"/>
        <v>503.23515262115109</v>
      </c>
    </row>
    <row r="575" spans="1:17">
      <c r="A575" s="1">
        <v>580</v>
      </c>
      <c r="B575" s="1" t="s">
        <v>587</v>
      </c>
      <c r="C575" s="1">
        <f>IFERROR(VLOOKUP(B575,'BUILDING DEPRECIATION'!C$9:I$200,7,FALSE),0)</f>
        <v>0</v>
      </c>
      <c r="D575" s="1">
        <v>0</v>
      </c>
      <c r="E575" s="1">
        <f>IFERROR(VLOOKUP(B575,'1130 - CONTROLLER'!C$9:I$582,7,FALSE),0)</f>
        <v>1811.1601426962347</v>
      </c>
      <c r="F575" s="1">
        <f>IFERROR(VLOOKUP(B575,'1080 - TREASURER'!C$9:I$522,7,FALSE),0)</f>
        <v>169.23410197905267</v>
      </c>
      <c r="G575" s="1">
        <f>IFERROR(VLOOKUP(B575,'1340 - ADM BUDGET AND PLANNING '!C$9:I$592,7,FALSE),0)</f>
        <v>2885.037591518806</v>
      </c>
      <c r="H575" s="1">
        <f>IFERROR(VLOOKUP(B575,'1342 - ADM INTERNAL AUDIT'!C$9:I$585,7,FALSE),0)</f>
        <v>136.17807968950876</v>
      </c>
      <c r="I575" s="1">
        <v>0</v>
      </c>
      <c r="J575" s="1">
        <f>IFERROR(VLOOKUP(B575,'LEGISLATIVE AUDITOR'!C$9:I$92,7,FALSE),0)</f>
        <v>0</v>
      </c>
      <c r="K575" s="1">
        <f>IFERROR(VLOOKUP(B575,'2892 - DCA ADMINISTRATION'!C$9:I$23,7,FALSE),0)</f>
        <v>0</v>
      </c>
      <c r="L575" s="1">
        <f>IFERROR(VLOOKUP(B575,'1052 - STATE ARCHIVES'!C$9:I$115,7,FALSE),0)</f>
        <v>0</v>
      </c>
      <c r="M575" s="1">
        <v>0</v>
      </c>
      <c r="N575" s="1">
        <f>IFERROR(VLOOKUP(B575,'2889 - LAW LIBRARY'!C$9:I$21,7,FALSE),0)</f>
        <v>0</v>
      </c>
      <c r="O575" s="1">
        <v>0</v>
      </c>
      <c r="P575" s="1">
        <f>IFERROR(VLOOKUP(B575,'3150 - DHHS ADMINISTRATION'!C$9:I$69,7,FALSE),0)</f>
        <v>0</v>
      </c>
      <c r="Q575" s="1">
        <f t="shared" si="8"/>
        <v>5001.6099158836023</v>
      </c>
    </row>
    <row r="576" spans="1:17">
      <c r="A576" s="1">
        <v>581</v>
      </c>
      <c r="B576" s="1" t="s">
        <v>588</v>
      </c>
      <c r="C576" s="1">
        <f>IFERROR(VLOOKUP(B576,'BUILDING DEPRECIATION'!C$9:I$200,7,FALSE),0)</f>
        <v>0</v>
      </c>
      <c r="D576" s="1">
        <v>0</v>
      </c>
      <c r="E576" s="1">
        <f>IFERROR(VLOOKUP(B576,'1130 - CONTROLLER'!C$9:I$582,7,FALSE),0)</f>
        <v>40.856917755553241</v>
      </c>
      <c r="F576" s="1">
        <f>IFERROR(VLOOKUP(B576,'1080 - TREASURER'!C$9:I$522,7,FALSE),0)</f>
        <v>2.4453517739518849</v>
      </c>
      <c r="G576" s="1">
        <f>IFERROR(VLOOKUP(B576,'1340 - ADM BUDGET AND PLANNING '!C$9:I$592,7,FALSE),0)</f>
        <v>844.45549036064983</v>
      </c>
      <c r="H576" s="1">
        <f>IFERROR(VLOOKUP(B576,'1342 - ADM INTERNAL AUDIT'!C$9:I$585,7,FALSE),0)</f>
        <v>2.8588403975469454</v>
      </c>
      <c r="I576" s="1">
        <v>0</v>
      </c>
      <c r="J576" s="1">
        <f>IFERROR(VLOOKUP(B576,'LEGISLATIVE AUDITOR'!C$9:I$92,7,FALSE),0)</f>
        <v>0</v>
      </c>
      <c r="K576" s="1">
        <f>IFERROR(VLOOKUP(B576,'2892 - DCA ADMINISTRATION'!C$9:I$23,7,FALSE),0)</f>
        <v>0</v>
      </c>
      <c r="L576" s="1">
        <f>IFERROR(VLOOKUP(B576,'1052 - STATE ARCHIVES'!C$9:I$115,7,FALSE),0)</f>
        <v>0</v>
      </c>
      <c r="M576" s="1">
        <v>0</v>
      </c>
      <c r="N576" s="1">
        <f>IFERROR(VLOOKUP(B576,'2889 - LAW LIBRARY'!C$9:I$21,7,FALSE),0)</f>
        <v>0</v>
      </c>
      <c r="O576" s="1">
        <v>0</v>
      </c>
      <c r="P576" s="1">
        <f>IFERROR(VLOOKUP(B576,'3150 - DHHS ADMINISTRATION'!C$9:I$69,7,FALSE),0)</f>
        <v>0</v>
      </c>
      <c r="Q576" s="1">
        <f t="shared" si="8"/>
        <v>890.61660028770189</v>
      </c>
    </row>
    <row r="577" spans="1:17">
      <c r="A577" s="1">
        <v>582</v>
      </c>
      <c r="B577" s="1" t="s">
        <v>589</v>
      </c>
      <c r="C577" s="1">
        <f>IFERROR(VLOOKUP(B577,'BUILDING DEPRECIATION'!C$9:I$200,7,FALSE),0)</f>
        <v>1745</v>
      </c>
      <c r="D577" s="1">
        <v>0</v>
      </c>
      <c r="E577" s="1">
        <f>IFERROR(VLOOKUP(B577,'1130 - CONTROLLER'!C$9:I$582,7,FALSE),0)</f>
        <v>3743.8866991096679</v>
      </c>
      <c r="F577" s="1">
        <f>IFERROR(VLOOKUP(B577,'1080 - TREASURER'!C$9:I$522,7,FALSE),0)</f>
        <v>448.48331568094812</v>
      </c>
      <c r="G577" s="1">
        <f>IFERROR(VLOOKUP(B577,'1340 - ADM BUDGET AND PLANNING '!C$9:I$592,7,FALSE),0)</f>
        <v>7252.9984607375663</v>
      </c>
      <c r="H577" s="1">
        <f>IFERROR(VLOOKUP(B577,'1342 - ADM INTERNAL AUDIT'!C$9:I$585,7,FALSE),0)</f>
        <v>68354.875752089734</v>
      </c>
      <c r="I577" s="1">
        <v>0</v>
      </c>
      <c r="J577" s="1">
        <f>IFERROR(VLOOKUP(B577,'LEGISLATIVE AUDITOR'!C$9:I$92,7,FALSE),0)</f>
        <v>0</v>
      </c>
      <c r="K577" s="1">
        <f>IFERROR(VLOOKUP(B577,'2892 - DCA ADMINISTRATION'!C$9:I$23,7,FALSE),0)</f>
        <v>0</v>
      </c>
      <c r="L577" s="1">
        <f>IFERROR(VLOOKUP(B577,'1052 - STATE ARCHIVES'!C$9:I$115,7,FALSE),0)</f>
        <v>269.58792462503573</v>
      </c>
      <c r="M577" s="1">
        <v>0</v>
      </c>
      <c r="N577" s="1">
        <f>IFERROR(VLOOKUP(B577,'2889 - LAW LIBRARY'!C$9:I$21,7,FALSE),0)</f>
        <v>0</v>
      </c>
      <c r="O577" s="1">
        <v>0</v>
      </c>
      <c r="P577" s="1">
        <f>IFERROR(VLOOKUP(B577,'3150 - DHHS ADMINISTRATION'!C$9:I$69,7,FALSE),0)</f>
        <v>0</v>
      </c>
      <c r="Q577" s="1">
        <f t="shared" si="8"/>
        <v>81814.832152242961</v>
      </c>
    </row>
    <row r="578" spans="1:17">
      <c r="A578" s="1">
        <v>583</v>
      </c>
      <c r="B578" s="1" t="s">
        <v>590</v>
      </c>
      <c r="C578" s="1">
        <f>IFERROR(VLOOKUP(B578,'BUILDING DEPRECIATION'!C$9:I$200,7,FALSE),0)</f>
        <v>19364</v>
      </c>
      <c r="D578" s="1">
        <v>0</v>
      </c>
      <c r="E578" s="1">
        <f>IFERROR(VLOOKUP(B578,'1130 - CONTROLLER'!C$9:I$582,7,FALSE),0)</f>
        <v>1650.9578320726716</v>
      </c>
      <c r="F578" s="1">
        <f>IFERROR(VLOOKUP(B578,'1080 - TREASURER'!C$9:I$522,7,FALSE),0)</f>
        <v>695.43421341035446</v>
      </c>
      <c r="G578" s="1">
        <f>IFERROR(VLOOKUP(B578,'1340 - ADM BUDGET AND PLANNING '!C$9:I$592,7,FALSE),0)</f>
        <v>8519.6320052845222</v>
      </c>
      <c r="H578" s="1">
        <f>IFERROR(VLOOKUP(B578,'1342 - ADM INTERNAL AUDIT'!C$9:I$585,7,FALSE),0)</f>
        <v>-7065.1964373550954</v>
      </c>
      <c r="I578" s="1">
        <v>-3</v>
      </c>
      <c r="J578" s="1">
        <f>IFERROR(VLOOKUP(B578,'LEGISLATIVE AUDITOR'!C$9:I$92,7,FALSE),0)</f>
        <v>0</v>
      </c>
      <c r="K578" s="1">
        <f>IFERROR(VLOOKUP(B578,'2892 - DCA ADMINISTRATION'!C$9:I$23,7,FALSE),0)</f>
        <v>0</v>
      </c>
      <c r="L578" s="1">
        <f>IFERROR(VLOOKUP(B578,'1052 - STATE ARCHIVES'!C$9:I$115,7,FALSE),0)</f>
        <v>1362.3223861403676</v>
      </c>
      <c r="M578" s="1">
        <v>0</v>
      </c>
      <c r="N578" s="1">
        <f>IFERROR(VLOOKUP(B578,'2889 - LAW LIBRARY'!C$9:I$21,7,FALSE),0)</f>
        <v>0</v>
      </c>
      <c r="O578" s="1">
        <v>0</v>
      </c>
      <c r="P578" s="1">
        <f>IFERROR(VLOOKUP(B578,'3150 - DHHS ADMINISTRATION'!C$9:I$69,7,FALSE),0)</f>
        <v>0</v>
      </c>
      <c r="Q578" s="1">
        <f t="shared" si="8"/>
        <v>24524.149999552821</v>
      </c>
    </row>
    <row r="579" spans="1:17">
      <c r="A579" s="1">
        <v>584</v>
      </c>
      <c r="B579" s="1" t="s">
        <v>591</v>
      </c>
      <c r="C579" s="1">
        <f>IFERROR(VLOOKUP(B579,'BUILDING DEPRECIATION'!C$9:I$200,7,FALSE),0)</f>
        <v>3092</v>
      </c>
      <c r="D579" s="1">
        <v>0</v>
      </c>
      <c r="E579" s="1">
        <f>IFERROR(VLOOKUP(B579,'1130 - CONTROLLER'!C$9:I$582,7,FALSE),0)</f>
        <v>1570.6578625209559</v>
      </c>
      <c r="F579" s="1">
        <f>IFERROR(VLOOKUP(B579,'1080 - TREASURER'!C$9:I$522,7,FALSE),0)</f>
        <v>143.92745140275909</v>
      </c>
      <c r="G579" s="1">
        <f>IFERROR(VLOOKUP(B579,'1340 - ADM BUDGET AND PLANNING '!C$9:I$592,7,FALSE),0)</f>
        <v>3428.248356927561</v>
      </c>
      <c r="H579" s="1">
        <f>IFERROR(VLOOKUP(B579,'1342 - ADM INTERNAL AUDIT'!C$9:I$585,7,FALSE),0)</f>
        <v>118.47638941908362</v>
      </c>
      <c r="I579" s="1">
        <v>0</v>
      </c>
      <c r="J579" s="1">
        <f>IFERROR(VLOOKUP(B579,'LEGISLATIVE AUDITOR'!C$9:I$92,7,FALSE),0)</f>
        <v>0</v>
      </c>
      <c r="K579" s="1">
        <f>IFERROR(VLOOKUP(B579,'2892 - DCA ADMINISTRATION'!C$9:I$23,7,FALSE),0)</f>
        <v>0</v>
      </c>
      <c r="L579" s="1">
        <f>IFERROR(VLOOKUP(B579,'1052 - STATE ARCHIVES'!C$9:I$115,7,FALSE),0)</f>
        <v>0</v>
      </c>
      <c r="M579" s="1">
        <v>0</v>
      </c>
      <c r="N579" s="1">
        <f>IFERROR(VLOOKUP(B579,'2889 - LAW LIBRARY'!C$9:I$21,7,FALSE),0)</f>
        <v>0</v>
      </c>
      <c r="O579" s="1">
        <v>0</v>
      </c>
      <c r="P579" s="1">
        <f>IFERROR(VLOOKUP(B579,'3150 - DHHS ADMINISTRATION'!C$9:I$69,7,FALSE),0)</f>
        <v>0</v>
      </c>
      <c r="Q579" s="1">
        <f t="shared" si="8"/>
        <v>8353.3100602703598</v>
      </c>
    </row>
    <row r="580" spans="1:17">
      <c r="A580" s="1">
        <v>585</v>
      </c>
      <c r="B580" s="1" t="s">
        <v>592</v>
      </c>
      <c r="C580" s="1">
        <f>IFERROR(VLOOKUP(B580,'BUILDING DEPRECIATION'!C$9:I$200,7,FALSE),0)</f>
        <v>0</v>
      </c>
      <c r="D580" s="1">
        <v>0</v>
      </c>
      <c r="E580" s="1">
        <f>IFERROR(VLOOKUP(B580,'1130 - CONTROLLER'!C$9:I$582,7,FALSE),0)</f>
        <v>54.538901158724826</v>
      </c>
      <c r="F580" s="1">
        <f>IFERROR(VLOOKUP(B580,'1080 - TREASURER'!C$9:I$522,7,FALSE),0)</f>
        <v>0</v>
      </c>
      <c r="G580" s="1">
        <f>IFERROR(VLOOKUP(B580,'1340 - ADM BUDGET AND PLANNING '!C$9:I$592,7,FALSE),0)</f>
        <v>635.08693658872255</v>
      </c>
      <c r="H580" s="1">
        <f>IFERROR(VLOOKUP(B580,'1342 - ADM INTERNAL AUDIT'!C$9:I$585,7,FALSE),0)</f>
        <v>4.0610868223732686</v>
      </c>
      <c r="I580" s="1">
        <v>0</v>
      </c>
      <c r="J580" s="1">
        <f>IFERROR(VLOOKUP(B580,'LEGISLATIVE AUDITOR'!C$9:I$92,7,FALSE),0)</f>
        <v>0</v>
      </c>
      <c r="K580" s="1">
        <f>IFERROR(VLOOKUP(B580,'2892 - DCA ADMINISTRATION'!C$9:I$23,7,FALSE),0)</f>
        <v>0</v>
      </c>
      <c r="L580" s="1">
        <f>IFERROR(VLOOKUP(B580,'1052 - STATE ARCHIVES'!C$9:I$115,7,FALSE),0)</f>
        <v>0</v>
      </c>
      <c r="M580" s="1">
        <v>0</v>
      </c>
      <c r="N580" s="1">
        <f>IFERROR(VLOOKUP(B580,'2889 - LAW LIBRARY'!C$9:I$21,7,FALSE),0)</f>
        <v>0</v>
      </c>
      <c r="O580" s="1">
        <v>0</v>
      </c>
      <c r="P580" s="1">
        <f>IFERROR(VLOOKUP(B580,'3150 - DHHS ADMINISTRATION'!C$9:I$69,7,FALSE),0)</f>
        <v>0</v>
      </c>
      <c r="Q580" s="1">
        <f t="shared" si="8"/>
        <v>693.68692456982058</v>
      </c>
    </row>
    <row r="581" spans="1:17">
      <c r="A581" s="1">
        <v>586</v>
      </c>
      <c r="B581" s="1" t="s">
        <v>593</v>
      </c>
      <c r="C581" s="1">
        <f>IFERROR(VLOOKUP(B581,'BUILDING DEPRECIATION'!C$9:I$200,7,FALSE),0)</f>
        <v>6152</v>
      </c>
      <c r="D581" s="1">
        <v>0</v>
      </c>
      <c r="E581" s="1">
        <f>IFERROR(VLOOKUP(B581,'1130 - CONTROLLER'!C$9:I$582,7,FALSE),0)</f>
        <v>2800.8135621963006</v>
      </c>
      <c r="F581" s="1">
        <f>IFERROR(VLOOKUP(B581,'1080 - TREASURER'!C$9:I$522,7,FALSE),0)</f>
        <v>313.56827679995052</v>
      </c>
      <c r="G581" s="1">
        <f>IFERROR(VLOOKUP(B581,'1340 - ADM BUDGET AND PLANNING '!C$9:I$592,7,FALSE),0)</f>
        <v>13571.419096796933</v>
      </c>
      <c r="H581" s="1">
        <f>IFERROR(VLOOKUP(B581,'1342 - ADM INTERNAL AUDIT'!C$9:I$585,7,FALSE),0)</f>
        <v>205.45750858722414</v>
      </c>
      <c r="I581" s="1">
        <v>0</v>
      </c>
      <c r="J581" s="1">
        <f>IFERROR(VLOOKUP(B581,'LEGISLATIVE AUDITOR'!C$9:I$92,7,FALSE),0)</f>
        <v>0</v>
      </c>
      <c r="K581" s="1">
        <f>IFERROR(VLOOKUP(B581,'2892 - DCA ADMINISTRATION'!C$9:I$23,7,FALSE),0)</f>
        <v>0</v>
      </c>
      <c r="L581" s="1">
        <f>IFERROR(VLOOKUP(B581,'1052 - STATE ARCHIVES'!C$9:I$115,7,FALSE),0)</f>
        <v>0</v>
      </c>
      <c r="M581" s="1">
        <v>0</v>
      </c>
      <c r="N581" s="1">
        <f>IFERROR(VLOOKUP(B581,'2889 - LAW LIBRARY'!C$9:I$21,7,FALSE),0)</f>
        <v>0</v>
      </c>
      <c r="O581" s="1">
        <v>0</v>
      </c>
      <c r="P581" s="1">
        <f>IFERROR(VLOOKUP(B581,'3150 - DHHS ADMINISTRATION'!C$9:I$69,7,FALSE),0)</f>
        <v>0</v>
      </c>
      <c r="Q581" s="1">
        <f t="shared" si="8"/>
        <v>23043.258444380408</v>
      </c>
    </row>
    <row r="582" spans="1:17">
      <c r="A582" s="1">
        <v>587</v>
      </c>
      <c r="B582" s="1" t="s">
        <v>594</v>
      </c>
      <c r="C582" s="1">
        <f>IFERROR(VLOOKUP(B582,'BUILDING DEPRECIATION'!C$9:I$200,7,FALSE),0)</f>
        <v>14253</v>
      </c>
      <c r="D582" s="1">
        <v>0</v>
      </c>
      <c r="E582" s="1">
        <f>IFERROR(VLOOKUP(B582,'1130 - CONTROLLER'!C$9:I$582,7,FALSE),0)</f>
        <v>5521.7204214637895</v>
      </c>
      <c r="F582" s="1">
        <f>IFERROR(VLOOKUP(B582,'1080 - TREASURER'!C$9:I$522,7,FALSE),0)</f>
        <v>666.01814793224798</v>
      </c>
      <c r="G582" s="1">
        <f>IFERROR(VLOOKUP(B582,'1340 - ADM BUDGET AND PLANNING '!C$9:I$592,7,FALSE),0)</f>
        <v>6818.5997322309895</v>
      </c>
      <c r="H582" s="1">
        <f>IFERROR(VLOOKUP(B582,'1342 - ADM INTERNAL AUDIT'!C$9:I$585,7,FALSE),0)</f>
        <v>407.30623304401377</v>
      </c>
      <c r="I582" s="1">
        <v>0</v>
      </c>
      <c r="J582" s="1">
        <f>IFERROR(VLOOKUP(B582,'LEGISLATIVE AUDITOR'!C$9:I$92,7,FALSE),0)</f>
        <v>0</v>
      </c>
      <c r="K582" s="1">
        <f>IFERROR(VLOOKUP(B582,'2892 - DCA ADMINISTRATION'!C$9:I$23,7,FALSE),0)</f>
        <v>0</v>
      </c>
      <c r="L582" s="1">
        <f>IFERROR(VLOOKUP(B582,'1052 - STATE ARCHIVES'!C$9:I$115,7,FALSE),0)</f>
        <v>1998.2031821723199</v>
      </c>
      <c r="M582" s="1">
        <v>0</v>
      </c>
      <c r="N582" s="1">
        <f>IFERROR(VLOOKUP(B582,'2889 - LAW LIBRARY'!C$9:I$21,7,FALSE),0)</f>
        <v>0</v>
      </c>
      <c r="O582" s="1">
        <v>0</v>
      </c>
      <c r="P582" s="1">
        <f>IFERROR(VLOOKUP(B582,'3150 - DHHS ADMINISTRATION'!C$9:I$69,7,FALSE),0)</f>
        <v>0</v>
      </c>
      <c r="Q582" s="1">
        <f t="shared" si="8"/>
        <v>29664.847716843364</v>
      </c>
    </row>
    <row r="583" spans="1:17">
      <c r="A583" s="1">
        <v>588</v>
      </c>
      <c r="B583" s="1" t="s">
        <v>595</v>
      </c>
      <c r="C583" s="1">
        <f>IFERROR(VLOOKUP(B583,'BUILDING DEPRECIATION'!C$9:I$200,7,FALSE),0)</f>
        <v>0</v>
      </c>
      <c r="D583" s="1">
        <v>0</v>
      </c>
      <c r="E583" s="1">
        <f>IFERROR(VLOOKUP(B583,'1130 - CONTROLLER'!C$9:I$582,7,FALSE),0)</f>
        <v>-1211.1859194239555</v>
      </c>
      <c r="F583" s="1">
        <f>IFERROR(VLOOKUP(B583,'1080 - TREASURER'!C$9:I$522,7,FALSE),0)</f>
        <v>-199.32480376286401</v>
      </c>
      <c r="G583" s="1">
        <f>IFERROR(VLOOKUP(B583,'1340 - ADM BUDGET AND PLANNING '!C$9:I$592,7,FALSE),0)</f>
        <v>1536.2993628128399</v>
      </c>
      <c r="H583" s="1">
        <f>IFERROR(VLOOKUP(B583,'1342 - ADM INTERNAL AUDIT'!C$9:I$585,7,FALSE),0)</f>
        <v>-112.74692231008623</v>
      </c>
      <c r="I583" s="1">
        <v>0</v>
      </c>
      <c r="J583" s="1">
        <f>IFERROR(VLOOKUP(B583,'LEGISLATIVE AUDITOR'!C$9:I$92,7,FALSE),0)</f>
        <v>0</v>
      </c>
      <c r="K583" s="1">
        <f>IFERROR(VLOOKUP(B583,'2892 - DCA ADMINISTRATION'!C$9:I$23,7,FALSE),0)</f>
        <v>0</v>
      </c>
      <c r="L583" s="1">
        <f>IFERROR(VLOOKUP(B583,'1052 - STATE ARCHIVES'!C$9:I$115,7,FALSE),0)</f>
        <v>0</v>
      </c>
      <c r="M583" s="1">
        <v>0</v>
      </c>
      <c r="N583" s="1">
        <f>IFERROR(VLOOKUP(B583,'2889 - LAW LIBRARY'!C$9:I$21,7,FALSE),0)</f>
        <v>0</v>
      </c>
      <c r="O583" s="1">
        <v>0</v>
      </c>
      <c r="P583" s="1">
        <f>IFERROR(VLOOKUP(B583,'3150 - DHHS ADMINISTRATION'!C$9:I$69,7,FALSE),0)</f>
        <v>0</v>
      </c>
      <c r="Q583" s="1">
        <f t="shared" si="8"/>
        <v>13.041717315934079</v>
      </c>
    </row>
    <row r="584" spans="1:17">
      <c r="A584" s="1">
        <v>589</v>
      </c>
      <c r="B584" s="1" t="s">
        <v>596</v>
      </c>
      <c r="C584" s="1">
        <f>IFERROR(VLOOKUP(B584,'BUILDING DEPRECIATION'!C$9:I$200,7,FALSE),0)</f>
        <v>0</v>
      </c>
      <c r="D584" s="1">
        <v>0</v>
      </c>
      <c r="E584" s="1">
        <f>IFERROR(VLOOKUP(B584,'1130 - CONTROLLER'!C$9:I$582,7,FALSE),0)</f>
        <v>44.138767781541539</v>
      </c>
      <c r="F584" s="1">
        <f>IFERROR(VLOOKUP(B584,'1080 - TREASURER'!C$9:I$522,7,FALSE),0)</f>
        <v>0</v>
      </c>
      <c r="G584" s="1">
        <f>IFERROR(VLOOKUP(B584,'1340 - ADM BUDGET AND PLANNING '!C$9:I$592,7,FALSE),0)</f>
        <v>634.35638866993872</v>
      </c>
      <c r="H584" s="1">
        <f>IFERROR(VLOOKUP(B584,'1342 - ADM INTERNAL AUDIT'!C$9:I$585,7,FALSE),0)</f>
        <v>3.2409740177166588</v>
      </c>
      <c r="I584" s="1">
        <v>0</v>
      </c>
      <c r="J584" s="1">
        <f>IFERROR(VLOOKUP(B584,'LEGISLATIVE AUDITOR'!C$9:I$92,7,FALSE),0)</f>
        <v>0</v>
      </c>
      <c r="K584" s="1">
        <f>IFERROR(VLOOKUP(B584,'2892 - DCA ADMINISTRATION'!C$9:I$23,7,FALSE),0)</f>
        <v>0</v>
      </c>
      <c r="L584" s="1">
        <f>IFERROR(VLOOKUP(B584,'1052 - STATE ARCHIVES'!C$9:I$115,7,FALSE),0)</f>
        <v>0</v>
      </c>
      <c r="M584" s="1">
        <v>0</v>
      </c>
      <c r="N584" s="1">
        <f>IFERROR(VLOOKUP(B584,'2889 - LAW LIBRARY'!C$9:I$21,7,FALSE),0)</f>
        <v>0</v>
      </c>
      <c r="O584" s="1">
        <v>0</v>
      </c>
      <c r="P584" s="1">
        <f>IFERROR(VLOOKUP(B584,'3150 - DHHS ADMINISTRATION'!C$9:I$69,7,FALSE),0)</f>
        <v>0</v>
      </c>
      <c r="Q584" s="1">
        <f t="shared" si="8"/>
        <v>681.73613046919695</v>
      </c>
    </row>
    <row r="585" spans="1:17">
      <c r="A585" s="1">
        <v>590</v>
      </c>
      <c r="B585" s="1" t="s">
        <v>597</v>
      </c>
      <c r="C585" s="1">
        <f>IFERROR(VLOOKUP(B585,'BUILDING DEPRECIATION'!C$9:I$200,7,FALSE),0)</f>
        <v>0</v>
      </c>
      <c r="D585" s="1">
        <v>0</v>
      </c>
      <c r="E585" s="1">
        <f>IFERROR(VLOOKUP(B585,'1130 - CONTROLLER'!C$9:I$582,7,FALSE),0)</f>
        <v>42.996085454140911</v>
      </c>
      <c r="F585" s="1">
        <f>IFERROR(VLOOKUP(B585,'1080 - TREASURER'!C$9:I$522,7,FALSE),0)</f>
        <v>0</v>
      </c>
      <c r="G585" s="1">
        <f>IFERROR(VLOOKUP(B585,'1340 - ADM BUDGET AND PLANNING '!C$9:I$592,7,FALSE),0)</f>
        <v>1056.0165206249505</v>
      </c>
      <c r="H585" s="1">
        <f>IFERROR(VLOOKUP(B585,'1342 - ADM INTERNAL AUDIT'!C$9:I$585,7,FALSE),0)</f>
        <v>3.4379889033416382</v>
      </c>
      <c r="I585" s="1">
        <v>0</v>
      </c>
      <c r="J585" s="1">
        <f>IFERROR(VLOOKUP(B585,'LEGISLATIVE AUDITOR'!C$9:I$92,7,FALSE),0)</f>
        <v>0</v>
      </c>
      <c r="K585" s="1">
        <f>IFERROR(VLOOKUP(B585,'2892 - DCA ADMINISTRATION'!C$9:I$23,7,FALSE),0)</f>
        <v>0</v>
      </c>
      <c r="L585" s="1">
        <f>IFERROR(VLOOKUP(B585,'1052 - STATE ARCHIVES'!C$9:I$115,7,FALSE),0)</f>
        <v>0</v>
      </c>
      <c r="M585" s="1">
        <v>0</v>
      </c>
      <c r="N585" s="1">
        <f>IFERROR(VLOOKUP(B585,'2889 - LAW LIBRARY'!C$9:I$21,7,FALSE),0)</f>
        <v>0</v>
      </c>
      <c r="O585" s="1">
        <v>0</v>
      </c>
      <c r="P585" s="1">
        <f>IFERROR(VLOOKUP(B585,'3150 - DHHS ADMINISTRATION'!C$9:I$69,7,FALSE),0)</f>
        <v>0</v>
      </c>
      <c r="Q585" s="1">
        <f t="shared" si="8"/>
        <v>1102.4505949824331</v>
      </c>
    </row>
    <row r="586" spans="1:17">
      <c r="A586" s="1">
        <v>591</v>
      </c>
      <c r="B586" s="1" t="s">
        <v>598</v>
      </c>
      <c r="C586" s="1">
        <f>IFERROR(VLOOKUP(B586,'BUILDING DEPRECIATION'!C$9:I$200,7,FALSE),0)</f>
        <v>0</v>
      </c>
      <c r="D586" s="1">
        <v>0</v>
      </c>
      <c r="E586" s="1">
        <f>IFERROR(VLOOKUP(B586,'1130 - CONTROLLER'!C$9:I$582,7,FALSE),0)</f>
        <v>11.362876947984216</v>
      </c>
      <c r="F586" s="1">
        <f>IFERROR(VLOOKUP(B586,'1080 - TREASURER'!C$9:I$522,7,FALSE),0)</f>
        <v>0.68254037114483157</v>
      </c>
      <c r="G586" s="1">
        <f>IFERROR(VLOOKUP(B586,'1340 - ADM BUDGET AND PLANNING '!C$9:I$592,7,FALSE),0)</f>
        <v>421.86516218993785</v>
      </c>
      <c r="H586" s="1">
        <f>IFERROR(VLOOKUP(B586,'1342 - ADM INTERNAL AUDIT'!C$9:I$585,7,FALSE),0)</f>
        <v>0.84845686644613605</v>
      </c>
      <c r="I586" s="1">
        <v>0</v>
      </c>
      <c r="J586" s="1">
        <f>IFERROR(VLOOKUP(B586,'LEGISLATIVE AUDITOR'!C$9:I$92,7,FALSE),0)</f>
        <v>0</v>
      </c>
      <c r="K586" s="1">
        <f>IFERROR(VLOOKUP(B586,'2892 - DCA ADMINISTRATION'!C$9:I$23,7,FALSE),0)</f>
        <v>0</v>
      </c>
      <c r="L586" s="1">
        <f>IFERROR(VLOOKUP(B586,'1052 - STATE ARCHIVES'!C$9:I$115,7,FALSE),0)</f>
        <v>0</v>
      </c>
      <c r="M586" s="1">
        <v>0</v>
      </c>
      <c r="N586" s="1">
        <f>IFERROR(VLOOKUP(B586,'2889 - LAW LIBRARY'!C$9:I$21,7,FALSE),0)</f>
        <v>0</v>
      </c>
      <c r="O586" s="1">
        <v>0</v>
      </c>
      <c r="P586" s="1">
        <f>IFERROR(VLOOKUP(B586,'3150 - DHHS ADMINISTRATION'!C$9:I$69,7,FALSE),0)</f>
        <v>0</v>
      </c>
      <c r="Q586" s="1">
        <f t="shared" ref="Q586:Q614" si="9">SUM(C586:P586)</f>
        <v>434.75903637551306</v>
      </c>
    </row>
    <row r="587" spans="1:17">
      <c r="A587" s="1">
        <v>592</v>
      </c>
      <c r="B587" s="1" t="s">
        <v>599</v>
      </c>
      <c r="C587" s="1">
        <f>IFERROR(VLOOKUP(B587,'BUILDING DEPRECIATION'!C$9:I$200,7,FALSE),0)</f>
        <v>0</v>
      </c>
      <c r="D587" s="1">
        <v>0</v>
      </c>
      <c r="E587" s="1">
        <f>IFERROR(VLOOKUP(B587,'1130 - CONTROLLER'!C$9:I$582,7,FALSE),0)</f>
        <v>-7.8182762303837636</v>
      </c>
      <c r="F587" s="1">
        <f>IFERROR(VLOOKUP(B587,'1080 - TREASURER'!C$9:I$522,7,FALSE),0)</f>
        <v>0</v>
      </c>
      <c r="G587" s="1">
        <f>IFERROR(VLOOKUP(B587,'1340 - ADM BUDGET AND PLANNING '!C$9:I$592,7,FALSE),0)</f>
        <v>-0.69351432779785971</v>
      </c>
      <c r="H587" s="1">
        <f>IFERROR(VLOOKUP(B587,'1342 - ADM INTERNAL AUDIT'!C$9:I$585,7,FALSE),0)</f>
        <v>-0.68699795704361333</v>
      </c>
      <c r="I587" s="1">
        <v>0</v>
      </c>
      <c r="J587" s="1">
        <f>IFERROR(VLOOKUP(B587,'LEGISLATIVE AUDITOR'!C$9:I$92,7,FALSE),0)</f>
        <v>0</v>
      </c>
      <c r="K587" s="1">
        <f>IFERROR(VLOOKUP(B587,'2892 - DCA ADMINISTRATION'!C$9:I$23,7,FALSE),0)</f>
        <v>0</v>
      </c>
      <c r="L587" s="1">
        <f>IFERROR(VLOOKUP(B587,'1052 - STATE ARCHIVES'!C$9:I$115,7,FALSE),0)</f>
        <v>0</v>
      </c>
      <c r="M587" s="1">
        <v>0</v>
      </c>
      <c r="N587" s="1">
        <f>IFERROR(VLOOKUP(B587,'2889 - LAW LIBRARY'!C$9:I$21,7,FALSE),0)</f>
        <v>0</v>
      </c>
      <c r="O587" s="1">
        <v>0</v>
      </c>
      <c r="P587" s="1">
        <f>IFERROR(VLOOKUP(B587,'3150 - DHHS ADMINISTRATION'!C$9:I$69,7,FALSE),0)</f>
        <v>0</v>
      </c>
      <c r="Q587" s="1">
        <f t="shared" si="9"/>
        <v>-9.1987885152252371</v>
      </c>
    </row>
    <row r="588" spans="1:17">
      <c r="A588" s="1">
        <v>593</v>
      </c>
      <c r="B588" s="1" t="s">
        <v>600</v>
      </c>
      <c r="C588" s="1">
        <f>IFERROR(VLOOKUP(B588,'BUILDING DEPRECIATION'!C$9:I$200,7,FALSE),0)</f>
        <v>11710</v>
      </c>
      <c r="D588" s="1">
        <v>0</v>
      </c>
      <c r="E588" s="1">
        <f>IFERROR(VLOOKUP(B588,'1130 - CONTROLLER'!C$9:I$582,7,FALSE),0)</f>
        <v>415635.24601367768</v>
      </c>
      <c r="F588" s="1">
        <f>IFERROR(VLOOKUP(B588,'1080 - TREASURER'!C$9:I$522,7,FALSE),0)</f>
        <v>46524.595737149764</v>
      </c>
      <c r="G588" s="1">
        <f>IFERROR(VLOOKUP(B588,'1340 - ADM BUDGET AND PLANNING '!C$9:I$592,7,FALSE),0)</f>
        <v>58903.798625790187</v>
      </c>
      <c r="H588" s="1">
        <f>IFERROR(VLOOKUP(B588,'1342 - ADM INTERNAL AUDIT'!C$9:I$585,7,FALSE),0)</f>
        <v>40985.009246404457</v>
      </c>
      <c r="I588" s="1">
        <v>-11</v>
      </c>
      <c r="J588" s="1">
        <f>IFERROR(VLOOKUP(B588,'LEGISLATIVE AUDITOR'!C$9:I$92,7,FALSE),0)</f>
        <v>0</v>
      </c>
      <c r="K588" s="1">
        <f>IFERROR(VLOOKUP(B588,'2892 - DCA ADMINISTRATION'!C$9:I$23,7,FALSE),0)</f>
        <v>0</v>
      </c>
      <c r="L588" s="1">
        <f>IFERROR(VLOOKUP(B588,'1052 - STATE ARCHIVES'!C$9:I$115,7,FALSE),0)</f>
        <v>4077.3475387666422</v>
      </c>
      <c r="M588" s="1">
        <v>0</v>
      </c>
      <c r="N588" s="1">
        <f>IFERROR(VLOOKUP(B588,'2889 - LAW LIBRARY'!C$9:I$21,7,FALSE),0)</f>
        <v>0</v>
      </c>
      <c r="O588" s="1">
        <v>0</v>
      </c>
      <c r="P588" s="1">
        <f>IFERROR(VLOOKUP(B588,'3150 - DHHS ADMINISTRATION'!C$9:I$69,7,FALSE),0)</f>
        <v>0</v>
      </c>
      <c r="Q588" s="1">
        <f t="shared" si="9"/>
        <v>577824.99716178887</v>
      </c>
    </row>
    <row r="589" spans="1:17">
      <c r="A589" s="1">
        <v>594</v>
      </c>
      <c r="B589" s="1" t="s">
        <v>601</v>
      </c>
      <c r="C589" s="1">
        <f>IFERROR(VLOOKUP(B589,'BUILDING DEPRECIATION'!C$9:I$200,7,FALSE),0)</f>
        <v>0</v>
      </c>
      <c r="D589" s="1">
        <v>0</v>
      </c>
      <c r="E589" s="1">
        <f>IFERROR(VLOOKUP(B589,'1130 - CONTROLLER'!C$9:I$582,7,FALSE),0)</f>
        <v>0</v>
      </c>
      <c r="F589" s="1">
        <f>IFERROR(VLOOKUP(B589,'1080 - TREASURER'!C$9:I$522,7,FALSE),0)</f>
        <v>0</v>
      </c>
      <c r="G589" s="1">
        <f>IFERROR(VLOOKUP(B589,'1340 - ADM BUDGET AND PLANNING '!C$9:I$592,7,FALSE),0)</f>
        <v>5530.0318674630562</v>
      </c>
      <c r="H589" s="1">
        <f>IFERROR(VLOOKUP(B589,'1342 - ADM INTERNAL AUDIT'!C$9:I$585,7,FALSE),0)</f>
        <v>0</v>
      </c>
      <c r="I589" s="1">
        <v>0</v>
      </c>
      <c r="J589" s="1">
        <f>IFERROR(VLOOKUP(B589,'LEGISLATIVE AUDITOR'!C$9:I$92,7,FALSE),0)</f>
        <v>5562.1679100000001</v>
      </c>
      <c r="K589" s="1">
        <f>IFERROR(VLOOKUP(B589,'2892 - DCA ADMINISTRATION'!C$9:I$23,7,FALSE),0)</f>
        <v>0</v>
      </c>
      <c r="L589" s="1">
        <f>IFERROR(VLOOKUP(B589,'1052 - STATE ARCHIVES'!C$9:I$115,7,FALSE),0)</f>
        <v>-171.61964108038197</v>
      </c>
      <c r="M589" s="1">
        <v>363.79692301811502</v>
      </c>
      <c r="N589" s="1">
        <f>IFERROR(VLOOKUP(B589,'2889 - LAW LIBRARY'!C$9:I$21,7,FALSE),0)</f>
        <v>0</v>
      </c>
      <c r="O589" s="1">
        <v>0</v>
      </c>
      <c r="P589" s="1">
        <f>IFERROR(VLOOKUP(B589,'3150 - DHHS ADMINISTRATION'!C$9:I$69,7,FALSE),0)</f>
        <v>0</v>
      </c>
      <c r="Q589" s="1">
        <f t="shared" si="9"/>
        <v>11284.377059400789</v>
      </c>
    </row>
    <row r="590" spans="1:17">
      <c r="A590" s="1">
        <v>595</v>
      </c>
      <c r="B590" s="1" t="s">
        <v>602</v>
      </c>
      <c r="C590" s="1">
        <f>IFERROR(VLOOKUP(B590,'BUILDING DEPRECIATION'!C$9:I$200,7,FALSE),0)</f>
        <v>283.21548387096772</v>
      </c>
      <c r="D590" s="1">
        <v>0</v>
      </c>
      <c r="E590" s="1">
        <f>IFERROR(VLOOKUP(B590,'1130 - CONTROLLER'!C$9:I$582,7,FALSE),0)</f>
        <v>15426.996772563665</v>
      </c>
      <c r="F590" s="1">
        <f>IFERROR(VLOOKUP(B590,'1080 - TREASURER'!C$9:I$522,7,FALSE),0)</f>
        <v>1808.2333246847427</v>
      </c>
      <c r="G590" s="1">
        <f>IFERROR(VLOOKUP(B590,'1340 - ADM BUDGET AND PLANNING '!C$9:I$592,7,FALSE),0)</f>
        <v>3987.2160085547189</v>
      </c>
      <c r="H590" s="1">
        <f>IFERROR(VLOOKUP(B590,'1342 - ADM INTERNAL AUDIT'!C$9:I$585,7,FALSE),0)</f>
        <v>1130.9077814028522</v>
      </c>
      <c r="I590" s="1">
        <v>0</v>
      </c>
      <c r="J590" s="1">
        <f>IFERROR(VLOOKUP(B590,'LEGISLATIVE AUDITOR'!C$9:I$92,7,FALSE),0)</f>
        <v>0</v>
      </c>
      <c r="K590" s="1">
        <f>IFERROR(VLOOKUP(B590,'2892 - DCA ADMINISTRATION'!C$9:I$23,7,FALSE),0)</f>
        <v>0</v>
      </c>
      <c r="L590" s="1">
        <f>IFERROR(VLOOKUP(B590,'1052 - STATE ARCHIVES'!C$9:I$115,7,FALSE),0)</f>
        <v>0</v>
      </c>
      <c r="M590" s="1">
        <v>0</v>
      </c>
      <c r="N590" s="1">
        <f>IFERROR(VLOOKUP(B590,'2889 - LAW LIBRARY'!C$9:I$21,7,FALSE),0)</f>
        <v>0</v>
      </c>
      <c r="O590" s="1">
        <v>0</v>
      </c>
      <c r="P590" s="1">
        <f>IFERROR(VLOOKUP(B590,'3150 - DHHS ADMINISTRATION'!C$9:I$69,7,FALSE),0)</f>
        <v>2209.978769227976</v>
      </c>
      <c r="Q590" s="1">
        <f t="shared" si="9"/>
        <v>24846.548140304923</v>
      </c>
    </row>
    <row r="591" spans="1:17">
      <c r="A591" s="1">
        <v>596</v>
      </c>
      <c r="B591" s="1" t="s">
        <v>603</v>
      </c>
      <c r="C591" s="1">
        <f>IFERROR(VLOOKUP(B591,'BUILDING DEPRECIATION'!C$9:I$200,7,FALSE),0)</f>
        <v>0</v>
      </c>
      <c r="D591" s="1">
        <v>0</v>
      </c>
      <c r="E591" s="1">
        <f>IFERROR(VLOOKUP(B591,'1130 - CONTROLLER'!C$9:I$582,7,FALSE),0)</f>
        <v>0</v>
      </c>
      <c r="F591" s="1">
        <f>IFERROR(VLOOKUP(B591,'1080 - TREASURER'!C$9:I$522,7,FALSE),0)</f>
        <v>7136.3416068355946</v>
      </c>
      <c r="G591" s="1">
        <f>IFERROR(VLOOKUP(B591,'1340 - ADM BUDGET AND PLANNING '!C$9:I$592,7,FALSE),0)</f>
        <v>0</v>
      </c>
      <c r="H591" s="1">
        <f>IFERROR(VLOOKUP(B591,'1342 - ADM INTERNAL AUDIT'!C$9:I$585,7,FALSE),0)</f>
        <v>0</v>
      </c>
      <c r="I591" s="1">
        <v>0</v>
      </c>
      <c r="J591" s="1">
        <f>IFERROR(VLOOKUP(B591,'LEGISLATIVE AUDITOR'!C$9:I$92,7,FALSE),0)</f>
        <v>0</v>
      </c>
      <c r="K591" s="1">
        <f>IFERROR(VLOOKUP(B591,'2892 - DCA ADMINISTRATION'!C$9:I$23,7,FALSE),0)</f>
        <v>0</v>
      </c>
      <c r="L591" s="1">
        <f>IFERROR(VLOOKUP(B591,'1052 - STATE ARCHIVES'!C$9:I$115,7,FALSE),0)</f>
        <v>0</v>
      </c>
      <c r="M591" s="1">
        <v>0</v>
      </c>
      <c r="N591" s="1">
        <f>IFERROR(VLOOKUP(B591,'2889 - LAW LIBRARY'!C$9:I$21,7,FALSE),0)</f>
        <v>0</v>
      </c>
      <c r="O591" s="1">
        <v>0</v>
      </c>
      <c r="P591" s="1">
        <f>IFERROR(VLOOKUP(B591,'3150 - DHHS ADMINISTRATION'!C$9:I$69,7,FALSE),0)</f>
        <v>0</v>
      </c>
      <c r="Q591" s="1">
        <f t="shared" si="9"/>
        <v>7136.3416068355946</v>
      </c>
    </row>
    <row r="592" spans="1:17">
      <c r="A592" s="1">
        <v>597</v>
      </c>
      <c r="B592" s="1" t="s">
        <v>604</v>
      </c>
      <c r="C592" s="1">
        <f>IFERROR(VLOOKUP(B592,'BUILDING DEPRECIATION'!C$9:I$200,7,FALSE),0)</f>
        <v>0</v>
      </c>
      <c r="D592" s="1">
        <v>0</v>
      </c>
      <c r="E592" s="1">
        <f>IFERROR(VLOOKUP(B592,'1130 - CONTROLLER'!C$9:I$582,7,FALSE),0)</f>
        <v>2386.9460560008374</v>
      </c>
      <c r="F592" s="1">
        <f>IFERROR(VLOOKUP(B592,'1080 - TREASURER'!C$9:I$522,7,FALSE),0)</f>
        <v>174.39862554979101</v>
      </c>
      <c r="G592" s="1">
        <f>IFERROR(VLOOKUP(B592,'1340 - ADM BUDGET AND PLANNING '!C$9:I$592,7,FALSE),0)</f>
        <v>5081.0275489590531</v>
      </c>
      <c r="H592" s="1">
        <f>IFERROR(VLOOKUP(B592,'1342 - ADM INTERNAL AUDIT'!C$9:I$585,7,FALSE),0)</f>
        <v>144.56436235768251</v>
      </c>
      <c r="I592" s="1">
        <v>0</v>
      </c>
      <c r="J592" s="1">
        <f>IFERROR(VLOOKUP(B592,'LEGISLATIVE AUDITOR'!C$9:I$92,7,FALSE),0)</f>
        <v>3153.3880859999999</v>
      </c>
      <c r="K592" s="1">
        <f>IFERROR(VLOOKUP(B592,'2892 - DCA ADMINISTRATION'!C$9:I$23,7,FALSE),0)</f>
        <v>0</v>
      </c>
      <c r="L592" s="1">
        <f>IFERROR(VLOOKUP(B592,'1052 - STATE ARCHIVES'!C$9:I$115,7,FALSE),0)</f>
        <v>0</v>
      </c>
      <c r="M592" s="1">
        <v>0</v>
      </c>
      <c r="N592" s="1">
        <f>IFERROR(VLOOKUP(B592,'2889 - LAW LIBRARY'!C$9:I$21,7,FALSE),0)</f>
        <v>0</v>
      </c>
      <c r="O592" s="1">
        <v>0</v>
      </c>
      <c r="P592" s="1">
        <f>IFERROR(VLOOKUP(B592,'3150 - DHHS ADMINISTRATION'!C$9:I$69,7,FALSE),0)</f>
        <v>0</v>
      </c>
      <c r="Q592" s="1">
        <f t="shared" si="9"/>
        <v>10940.324678867364</v>
      </c>
    </row>
    <row r="593" spans="1:17">
      <c r="A593" s="1">
        <v>598</v>
      </c>
      <c r="B593" s="1" t="s">
        <v>605</v>
      </c>
      <c r="C593" s="1">
        <f>IFERROR(VLOOKUP(B593,'BUILDING DEPRECIATION'!C$9:I$200,7,FALSE),0)</f>
        <v>7472.9897112009821</v>
      </c>
      <c r="D593" s="1">
        <v>0</v>
      </c>
      <c r="E593" s="1">
        <f>IFERROR(VLOOKUP(B593,'1130 - CONTROLLER'!C$9:I$582,7,FALSE),0)</f>
        <v>2073.9073117059147</v>
      </c>
      <c r="F593" s="1">
        <f>IFERROR(VLOOKUP(B593,'1080 - TREASURER'!C$9:I$522,7,FALSE),0)</f>
        <v>224.91575028362098</v>
      </c>
      <c r="G593" s="1">
        <f>IFERROR(VLOOKUP(B593,'1340 - ADM BUDGET AND PLANNING '!C$9:I$592,7,FALSE),0)</f>
        <v>2125.9068617127982</v>
      </c>
      <c r="H593" s="1">
        <f>IFERROR(VLOOKUP(B593,'1342 - ADM INTERNAL AUDIT'!C$9:I$585,7,FALSE),0)</f>
        <v>154.93439816097947</v>
      </c>
      <c r="I593" s="1">
        <v>0</v>
      </c>
      <c r="J593" s="1">
        <f>IFERROR(VLOOKUP(B593,'LEGISLATIVE AUDITOR'!C$9:I$92,7,FALSE),0)</f>
        <v>0</v>
      </c>
      <c r="K593" s="1">
        <f>IFERROR(VLOOKUP(B593,'2892 - DCA ADMINISTRATION'!C$9:I$23,7,FALSE),0)</f>
        <v>0</v>
      </c>
      <c r="L593" s="1">
        <f>IFERROR(VLOOKUP(B593,'1052 - STATE ARCHIVES'!C$9:I$115,7,FALSE),0)</f>
        <v>0</v>
      </c>
      <c r="M593" s="1">
        <v>0</v>
      </c>
      <c r="N593" s="1">
        <f>IFERROR(VLOOKUP(B593,'2889 - LAW LIBRARY'!C$9:I$21,7,FALSE),0)</f>
        <v>0</v>
      </c>
      <c r="O593" s="1">
        <v>0</v>
      </c>
      <c r="P593" s="1">
        <f>IFERROR(VLOOKUP(B593,'3150 - DHHS ADMINISTRATION'!C$9:I$69,7,FALSE),0)</f>
        <v>0</v>
      </c>
      <c r="Q593" s="1">
        <f t="shared" si="9"/>
        <v>12052.654033064295</v>
      </c>
    </row>
    <row r="594" spans="1:17">
      <c r="A594" s="1">
        <v>599</v>
      </c>
      <c r="B594" s="1" t="s">
        <v>606</v>
      </c>
      <c r="C594" s="1">
        <f>IFERROR(VLOOKUP(B594,'BUILDING DEPRECIATION'!C$9:I$200,7,FALSE),0)</f>
        <v>0</v>
      </c>
      <c r="D594" s="1">
        <v>0</v>
      </c>
      <c r="E594" s="1">
        <f>IFERROR(VLOOKUP(B594,'1130 - CONTROLLER'!C$9:I$582,7,FALSE),0)</f>
        <v>5379.1755037719013</v>
      </c>
      <c r="F594" s="1">
        <f>IFERROR(VLOOKUP(B594,'1080 - TREASURER'!C$9:I$522,7,FALSE),0)</f>
        <v>-127.7498882188512</v>
      </c>
      <c r="G594" s="1">
        <f>IFERROR(VLOOKUP(B594,'1340 - ADM BUDGET AND PLANNING '!C$9:I$592,7,FALSE),0)</f>
        <v>5110.5969830613321</v>
      </c>
      <c r="H594" s="1">
        <f>IFERROR(VLOOKUP(B594,'1342 - ADM INTERNAL AUDIT'!C$9:I$585,7,FALSE),0)</f>
        <v>15221.571782220166</v>
      </c>
      <c r="I594" s="1">
        <v>-27413</v>
      </c>
      <c r="J594" s="1">
        <f>IFERROR(VLOOKUP(B594,'LEGISLATIVE AUDITOR'!C$9:I$92,7,FALSE),0)</f>
        <v>0</v>
      </c>
      <c r="K594" s="1">
        <f>IFERROR(VLOOKUP(B594,'2892 - DCA ADMINISTRATION'!C$9:I$23,7,FALSE),0)</f>
        <v>0</v>
      </c>
      <c r="L594" s="1">
        <f>IFERROR(VLOOKUP(B594,'1052 - STATE ARCHIVES'!C$9:I$115,7,FALSE),0)</f>
        <v>0</v>
      </c>
      <c r="M594" s="1">
        <v>0</v>
      </c>
      <c r="N594" s="1">
        <f>IFERROR(VLOOKUP(B594,'2889 - LAW LIBRARY'!C$9:I$21,7,FALSE),0)</f>
        <v>0</v>
      </c>
      <c r="O594" s="1">
        <v>4040.0747436096299</v>
      </c>
      <c r="P594" s="1">
        <f>IFERROR(VLOOKUP(B594,'3150 - DHHS ADMINISTRATION'!C$9:I$69,7,FALSE),0)</f>
        <v>0</v>
      </c>
      <c r="Q594" s="1">
        <f t="shared" si="9"/>
        <v>2210.6691244441772</v>
      </c>
    </row>
    <row r="595" spans="1:17">
      <c r="A595" s="1">
        <v>600</v>
      </c>
      <c r="B595" s="1" t="s">
        <v>607</v>
      </c>
      <c r="C595" s="1">
        <f>IFERROR(VLOOKUP(B595,'BUILDING DEPRECIATION'!C$9:I$200,7,FALSE),0)</f>
        <v>0</v>
      </c>
      <c r="D595" s="1">
        <v>0</v>
      </c>
      <c r="E595" s="1">
        <f>IFERROR(VLOOKUP(B595,'1130 - CONTROLLER'!C$9:I$582,7,FALSE),0)</f>
        <v>79.203315310259569</v>
      </c>
      <c r="F595" s="1">
        <f>IFERROR(VLOOKUP(B595,'1080 - TREASURER'!C$9:I$522,7,FALSE),0)</f>
        <v>4.0952422268689901</v>
      </c>
      <c r="G595" s="1">
        <f>IFERROR(VLOOKUP(B595,'1340 - ADM BUDGET AND PLANNING '!C$9:I$592,7,FALSE),0)</f>
        <v>2141.3761947964185</v>
      </c>
      <c r="H595" s="1">
        <f>IFERROR(VLOOKUP(B595,'1342 - ADM INTERNAL AUDIT'!C$9:I$585,7,FALSE),0)</f>
        <v>6.3331374535240696</v>
      </c>
      <c r="I595" s="1">
        <v>0</v>
      </c>
      <c r="J595" s="1">
        <f>IFERROR(VLOOKUP(B595,'LEGISLATIVE AUDITOR'!C$9:I$92,7,FALSE),0)</f>
        <v>0</v>
      </c>
      <c r="K595" s="1">
        <f>IFERROR(VLOOKUP(B595,'2892 - DCA ADMINISTRATION'!C$9:I$23,7,FALSE),0)</f>
        <v>0</v>
      </c>
      <c r="L595" s="1">
        <f>IFERROR(VLOOKUP(B595,'1052 - STATE ARCHIVES'!C$9:I$115,7,FALSE),0)</f>
        <v>0</v>
      </c>
      <c r="M595" s="1">
        <v>0</v>
      </c>
      <c r="N595" s="1">
        <f>IFERROR(VLOOKUP(B595,'2889 - LAW LIBRARY'!C$9:I$21,7,FALSE),0)</f>
        <v>0</v>
      </c>
      <c r="O595" s="1">
        <v>0</v>
      </c>
      <c r="P595" s="1">
        <f>IFERROR(VLOOKUP(B595,'3150 - DHHS ADMINISTRATION'!C$9:I$69,7,FALSE),0)</f>
        <v>0</v>
      </c>
      <c r="Q595" s="1">
        <f t="shared" si="9"/>
        <v>2231.0078897870712</v>
      </c>
    </row>
    <row r="596" spans="1:17">
      <c r="A596" s="1">
        <v>601</v>
      </c>
      <c r="B596" s="1" t="s">
        <v>608</v>
      </c>
      <c r="C596" s="1">
        <f>IFERROR(VLOOKUP(B596,'BUILDING DEPRECIATION'!C$9:I$200,7,FALSE),0)</f>
        <v>0</v>
      </c>
      <c r="D596" s="1">
        <v>0</v>
      </c>
      <c r="E596" s="1">
        <f>IFERROR(VLOOKUP(B596,'1130 - CONTROLLER'!C$9:I$582,7,FALSE),0)</f>
        <v>136.66089694141382</v>
      </c>
      <c r="F596" s="1">
        <f>IFERROR(VLOOKUP(B596,'1080 - TREASURER'!C$9:I$522,7,FALSE),0)</f>
        <v>7.1441558757317862</v>
      </c>
      <c r="G596" s="1">
        <f>IFERROR(VLOOKUP(B596,'1340 - ADM BUDGET AND PLANNING '!C$9:I$592,7,FALSE),0)</f>
        <v>1200.3816960412018</v>
      </c>
      <c r="H596" s="1">
        <f>IFERROR(VLOOKUP(B596,'1342 - ADM INTERNAL AUDIT'!C$9:I$585,7,FALSE),0)</f>
        <v>10.133399735109219</v>
      </c>
      <c r="I596" s="1">
        <v>0</v>
      </c>
      <c r="J596" s="1">
        <f>IFERROR(VLOOKUP(B596,'LEGISLATIVE AUDITOR'!C$9:I$92,7,FALSE),0)</f>
        <v>0</v>
      </c>
      <c r="K596" s="1">
        <f>IFERROR(VLOOKUP(B596,'2892 - DCA ADMINISTRATION'!C$9:I$23,7,FALSE),0)</f>
        <v>0</v>
      </c>
      <c r="L596" s="1">
        <f>IFERROR(VLOOKUP(B596,'1052 - STATE ARCHIVES'!C$9:I$115,7,FALSE),0)</f>
        <v>0</v>
      </c>
      <c r="M596" s="1">
        <v>0</v>
      </c>
      <c r="N596" s="1">
        <f>IFERROR(VLOOKUP(B596,'2889 - LAW LIBRARY'!C$9:I$21,7,FALSE),0)</f>
        <v>0</v>
      </c>
      <c r="O596" s="1">
        <v>0</v>
      </c>
      <c r="P596" s="1">
        <f>IFERROR(VLOOKUP(B596,'3150 - DHHS ADMINISTRATION'!C$9:I$69,7,FALSE),0)</f>
        <v>0</v>
      </c>
      <c r="Q596" s="1">
        <f t="shared" si="9"/>
        <v>1354.3201485934567</v>
      </c>
    </row>
    <row r="597" spans="1:17">
      <c r="A597" s="1">
        <v>602</v>
      </c>
      <c r="B597" s="1" t="s">
        <v>609</v>
      </c>
      <c r="C597" s="1">
        <f>IFERROR(VLOOKUP(B597,'BUILDING DEPRECIATION'!C$9:I$200,7,FALSE),0)</f>
        <v>0</v>
      </c>
      <c r="D597" s="1">
        <v>0</v>
      </c>
      <c r="E597" s="1">
        <f>IFERROR(VLOOKUP(B597,'1130 - CONTROLLER'!C$9:I$582,7,FALSE),0)</f>
        <v>13.959275052780775</v>
      </c>
      <c r="F597" s="1">
        <f>IFERROR(VLOOKUP(B597,'1080 - TREASURER'!C$9:I$522,7,FALSE),0)</f>
        <v>2.1157826707893221</v>
      </c>
      <c r="G597" s="1">
        <f>IFERROR(VLOOKUP(B597,'1340 - ADM BUDGET AND PLANNING '!C$9:I$592,7,FALSE),0)</f>
        <v>422.01867849189188</v>
      </c>
      <c r="H597" s="1">
        <f>IFERROR(VLOOKUP(B597,'1342 - ADM INTERNAL AUDIT'!C$9:I$585,7,FALSE),0)</f>
        <v>1.0391023969000572</v>
      </c>
      <c r="I597" s="1">
        <v>0</v>
      </c>
      <c r="J597" s="1">
        <f>IFERROR(VLOOKUP(B597,'LEGISLATIVE AUDITOR'!C$9:I$92,7,FALSE),0)</f>
        <v>0</v>
      </c>
      <c r="K597" s="1">
        <f>IFERROR(VLOOKUP(B597,'2892 - DCA ADMINISTRATION'!C$9:I$23,7,FALSE),0)</f>
        <v>0</v>
      </c>
      <c r="L597" s="1">
        <f>IFERROR(VLOOKUP(B597,'1052 - STATE ARCHIVES'!C$9:I$115,7,FALSE),0)</f>
        <v>0</v>
      </c>
      <c r="M597" s="1">
        <v>0</v>
      </c>
      <c r="N597" s="1">
        <f>IFERROR(VLOOKUP(B597,'2889 - LAW LIBRARY'!C$9:I$21,7,FALSE),0)</f>
        <v>0</v>
      </c>
      <c r="O597" s="1">
        <v>0</v>
      </c>
      <c r="P597" s="1">
        <f>IFERROR(VLOOKUP(B597,'3150 - DHHS ADMINISTRATION'!C$9:I$69,7,FALSE),0)</f>
        <v>0</v>
      </c>
      <c r="Q597" s="1">
        <f t="shared" si="9"/>
        <v>439.13283861236198</v>
      </c>
    </row>
    <row r="598" spans="1:17">
      <c r="A598" s="1">
        <v>603</v>
      </c>
      <c r="B598" s="1" t="s">
        <v>610</v>
      </c>
      <c r="C598" s="1">
        <f>IFERROR(VLOOKUP(B598,'BUILDING DEPRECIATION'!C$9:I$200,7,FALSE),0)</f>
        <v>0</v>
      </c>
      <c r="D598" s="1">
        <v>0</v>
      </c>
      <c r="E598" s="1">
        <f>IFERROR(VLOOKUP(B598,'1130 - CONTROLLER'!C$9:I$582,7,FALSE),0)</f>
        <v>81.888327007070956</v>
      </c>
      <c r="F598" s="1">
        <f>IFERROR(VLOOKUP(B598,'1080 - TREASURER'!C$9:I$522,7,FALSE),0)</f>
        <v>23.150195563690396</v>
      </c>
      <c r="G598" s="1">
        <f>IFERROR(VLOOKUP(B598,'1340 - ADM BUDGET AND PLANNING '!C$9:I$592,7,FALSE),0)</f>
        <v>426.81555017947375</v>
      </c>
      <c r="H598" s="1">
        <f>IFERROR(VLOOKUP(B598,'1342 - ADM INTERNAL AUDIT'!C$9:I$585,7,FALSE),0)</f>
        <v>6.4080489891849899</v>
      </c>
      <c r="I598" s="1">
        <v>0</v>
      </c>
      <c r="J598" s="1">
        <f>IFERROR(VLOOKUP(B598,'LEGISLATIVE AUDITOR'!C$9:I$92,7,FALSE),0)</f>
        <v>0</v>
      </c>
      <c r="K598" s="1">
        <f>IFERROR(VLOOKUP(B598,'2892 - DCA ADMINISTRATION'!C$9:I$23,7,FALSE),0)</f>
        <v>0</v>
      </c>
      <c r="L598" s="1">
        <f>IFERROR(VLOOKUP(B598,'1052 - STATE ARCHIVES'!C$9:I$115,7,FALSE),0)</f>
        <v>0</v>
      </c>
      <c r="M598" s="1">
        <v>0</v>
      </c>
      <c r="N598" s="1">
        <f>IFERROR(VLOOKUP(B598,'2889 - LAW LIBRARY'!C$9:I$21,7,FALSE),0)</f>
        <v>0</v>
      </c>
      <c r="O598" s="1">
        <v>0</v>
      </c>
      <c r="P598" s="1">
        <f>IFERROR(VLOOKUP(B598,'3150 - DHHS ADMINISTRATION'!C$9:I$69,7,FALSE),0)</f>
        <v>0</v>
      </c>
      <c r="Q598" s="1">
        <f t="shared" si="9"/>
        <v>538.26212173942008</v>
      </c>
    </row>
    <row r="599" spans="1:17">
      <c r="A599" s="1">
        <v>604</v>
      </c>
      <c r="B599" s="1" t="s">
        <v>611</v>
      </c>
      <c r="C599" s="1">
        <f>IFERROR(VLOOKUP(B599,'BUILDING DEPRECIATION'!C$9:I$200,7,FALSE),0)</f>
        <v>0</v>
      </c>
      <c r="D599" s="1">
        <v>0</v>
      </c>
      <c r="E599" s="1">
        <f>IFERROR(VLOOKUP(B599,'1130 - CONTROLLER'!C$9:I$582,7,FALSE),0)</f>
        <v>740.93924378081704</v>
      </c>
      <c r="F599" s="1">
        <f>IFERROR(VLOOKUP(B599,'1080 - TREASURER'!C$9:I$522,7,FALSE),0)</f>
        <v>60.748598666998873</v>
      </c>
      <c r="G599" s="1">
        <f>IFERROR(VLOOKUP(B599,'1340 - ADM BUDGET AND PLANNING '!C$9:I$592,7,FALSE),0)</f>
        <v>457.16910798416899</v>
      </c>
      <c r="H599" s="1">
        <f>IFERROR(VLOOKUP(B599,'1342 - ADM INTERNAL AUDIT'!C$9:I$585,7,FALSE),0)</f>
        <v>50.593639235445522</v>
      </c>
      <c r="I599" s="1">
        <v>0</v>
      </c>
      <c r="J599" s="1">
        <f>IFERROR(VLOOKUP(B599,'LEGISLATIVE AUDITOR'!C$9:I$92,7,FALSE),0)</f>
        <v>0</v>
      </c>
      <c r="K599" s="1">
        <f>IFERROR(VLOOKUP(B599,'2892 - DCA ADMINISTRATION'!C$9:I$23,7,FALSE),0)</f>
        <v>0</v>
      </c>
      <c r="L599" s="1">
        <f>IFERROR(VLOOKUP(B599,'1052 - STATE ARCHIVES'!C$9:I$115,7,FALSE),0)</f>
        <v>0</v>
      </c>
      <c r="M599" s="1">
        <v>0</v>
      </c>
      <c r="N599" s="1">
        <f>IFERROR(VLOOKUP(B599,'2889 - LAW LIBRARY'!C$9:I$21,7,FALSE),0)</f>
        <v>0</v>
      </c>
      <c r="O599" s="1">
        <v>0</v>
      </c>
      <c r="P599" s="1">
        <f>IFERROR(VLOOKUP(B599,'3150 - DHHS ADMINISTRATION'!C$9:I$69,7,FALSE),0)</f>
        <v>0</v>
      </c>
      <c r="Q599" s="1">
        <f t="shared" si="9"/>
        <v>1309.4505896674304</v>
      </c>
    </row>
    <row r="600" spans="1:17">
      <c r="A600" s="1">
        <v>605</v>
      </c>
      <c r="B600" s="1" t="s">
        <v>612</v>
      </c>
      <c r="C600" s="1">
        <f>IFERROR(VLOOKUP(B600,'BUILDING DEPRECIATION'!C$9:I$200,7,FALSE),0)</f>
        <v>0</v>
      </c>
      <c r="D600" s="1">
        <v>0</v>
      </c>
      <c r="E600" s="1">
        <f>IFERROR(VLOOKUP(B600,'1130 - CONTROLLER'!C$9:I$582,7,FALSE),0)</f>
        <v>84.178351546264253</v>
      </c>
      <c r="F600" s="1">
        <f>IFERROR(VLOOKUP(B600,'1080 - TREASURER'!C$9:I$522,7,FALSE),0)</f>
        <v>11.362163770039139</v>
      </c>
      <c r="G600" s="1">
        <f>IFERROR(VLOOKUP(B600,'1340 - ADM BUDGET AND PLANNING '!C$9:I$592,7,FALSE),0)</f>
        <v>637.67768417796685</v>
      </c>
      <c r="H600" s="1">
        <f>IFERROR(VLOOKUP(B600,'1342 - ADM INTERNAL AUDIT'!C$9:I$585,7,FALSE),0)</f>
        <v>6.6467771818833272</v>
      </c>
      <c r="I600" s="1">
        <v>0</v>
      </c>
      <c r="J600" s="1">
        <f>IFERROR(VLOOKUP(B600,'LEGISLATIVE AUDITOR'!C$9:I$92,7,FALSE),0)</f>
        <v>0</v>
      </c>
      <c r="K600" s="1">
        <f>IFERROR(VLOOKUP(B600,'2892 - DCA ADMINISTRATION'!C$9:I$23,7,FALSE),0)</f>
        <v>0</v>
      </c>
      <c r="L600" s="1">
        <f>IFERROR(VLOOKUP(B600,'1052 - STATE ARCHIVES'!C$9:I$115,7,FALSE),0)</f>
        <v>0</v>
      </c>
      <c r="M600" s="1">
        <v>0</v>
      </c>
      <c r="N600" s="1">
        <f>IFERROR(VLOOKUP(B600,'2889 - LAW LIBRARY'!C$9:I$21,7,FALSE),0)</f>
        <v>0</v>
      </c>
      <c r="O600" s="1">
        <v>0</v>
      </c>
      <c r="P600" s="1">
        <f>IFERROR(VLOOKUP(B600,'3150 - DHHS ADMINISTRATION'!C$9:I$69,7,FALSE),0)</f>
        <v>0</v>
      </c>
      <c r="Q600" s="1">
        <f t="shared" si="9"/>
        <v>739.86497667615356</v>
      </c>
    </row>
    <row r="601" spans="1:17">
      <c r="A601" s="1">
        <v>606</v>
      </c>
      <c r="B601" s="1" t="s">
        <v>613</v>
      </c>
      <c r="C601" s="1">
        <f>IFERROR(VLOOKUP(B601,'BUILDING DEPRECIATION'!C$9:I$200,7,FALSE),0)</f>
        <v>0</v>
      </c>
      <c r="D601" s="1">
        <v>0</v>
      </c>
      <c r="E601" s="1">
        <f>IFERROR(VLOOKUP(B601,'1130 - CONTROLLER'!C$9:I$582,7,FALSE),0)</f>
        <v>1769.630287082156</v>
      </c>
      <c r="F601" s="1">
        <f>IFERROR(VLOOKUP(B601,'1080 - TREASURER'!C$9:I$522,7,FALSE),0)</f>
        <v>249.53754454859734</v>
      </c>
      <c r="G601" s="1">
        <f>IFERROR(VLOOKUP(B601,'1340 - ADM BUDGET AND PLANNING '!C$9:I$592,7,FALSE),0)</f>
        <v>2071.8016274888278</v>
      </c>
      <c r="H601" s="1">
        <f>IFERROR(VLOOKUP(B601,'1342 - ADM INTERNAL AUDIT'!C$9:I$585,7,FALSE),0)</f>
        <v>135.69773588889461</v>
      </c>
      <c r="I601" s="1">
        <v>0</v>
      </c>
      <c r="J601" s="1">
        <f>IFERROR(VLOOKUP(B601,'LEGISLATIVE AUDITOR'!C$9:I$92,7,FALSE),0)</f>
        <v>0</v>
      </c>
      <c r="K601" s="1">
        <f>IFERROR(VLOOKUP(B601,'2892 - DCA ADMINISTRATION'!C$9:I$23,7,FALSE),0)</f>
        <v>0</v>
      </c>
      <c r="L601" s="1">
        <f>IFERROR(VLOOKUP(B601,'1052 - STATE ARCHIVES'!C$9:I$115,7,FALSE),0)</f>
        <v>0</v>
      </c>
      <c r="M601" s="1">
        <v>0</v>
      </c>
      <c r="N601" s="1">
        <f>IFERROR(VLOOKUP(B601,'2889 - LAW LIBRARY'!C$9:I$21,7,FALSE),0)</f>
        <v>0</v>
      </c>
      <c r="O601" s="1">
        <v>0</v>
      </c>
      <c r="P601" s="1">
        <f>IFERROR(VLOOKUP(B601,'3150 - DHHS ADMINISTRATION'!C$9:I$69,7,FALSE),0)</f>
        <v>0</v>
      </c>
      <c r="Q601" s="1">
        <f t="shared" si="9"/>
        <v>4226.6671950084756</v>
      </c>
    </row>
    <row r="602" spans="1:17">
      <c r="A602" s="1">
        <v>607</v>
      </c>
      <c r="B602" s="1" t="s">
        <v>614</v>
      </c>
      <c r="C602" s="1">
        <f>IFERROR(VLOOKUP(B602,'BUILDING DEPRECIATION'!C$9:I$200,7,FALSE),0)</f>
        <v>0</v>
      </c>
      <c r="D602" s="1">
        <v>0</v>
      </c>
      <c r="E602" s="1">
        <f>IFERROR(VLOOKUP(B602,'1130 - CONTROLLER'!C$9:I$582,7,FALSE),0)</f>
        <v>4423.2891398352031</v>
      </c>
      <c r="F602" s="1">
        <f>IFERROR(VLOOKUP(B602,'1080 - TREASURER'!C$9:I$522,7,FALSE),0)</f>
        <v>186.87728384529282</v>
      </c>
      <c r="G602" s="1">
        <f>IFERROR(VLOOKUP(B602,'1340 - ADM BUDGET AND PLANNING '!C$9:I$592,7,FALSE),0)</f>
        <v>2283.6793234393936</v>
      </c>
      <c r="H602" s="1">
        <f>IFERROR(VLOOKUP(B602,'1342 - ADM INTERNAL AUDIT'!C$9:I$585,7,FALSE),0)</f>
        <v>319.7492011412358</v>
      </c>
      <c r="I602" s="1">
        <v>0</v>
      </c>
      <c r="J602" s="1">
        <f>IFERROR(VLOOKUP(B602,'LEGISLATIVE AUDITOR'!C$9:I$92,7,FALSE),0)</f>
        <v>0</v>
      </c>
      <c r="K602" s="1">
        <f>IFERROR(VLOOKUP(B602,'2892 - DCA ADMINISTRATION'!C$9:I$23,7,FALSE),0)</f>
        <v>0</v>
      </c>
      <c r="L602" s="1">
        <f>IFERROR(VLOOKUP(B602,'1052 - STATE ARCHIVES'!C$9:I$115,7,FALSE),0)</f>
        <v>0</v>
      </c>
      <c r="M602" s="1">
        <v>0</v>
      </c>
      <c r="N602" s="1">
        <f>IFERROR(VLOOKUP(B602,'2889 - LAW LIBRARY'!C$9:I$21,7,FALSE),0)</f>
        <v>0</v>
      </c>
      <c r="O602" s="1">
        <v>0</v>
      </c>
      <c r="P602" s="1">
        <f>IFERROR(VLOOKUP(B602,'3150 - DHHS ADMINISTRATION'!C$9:I$69,7,FALSE),0)</f>
        <v>0</v>
      </c>
      <c r="Q602" s="1">
        <f t="shared" si="9"/>
        <v>7213.594948261125</v>
      </c>
    </row>
    <row r="603" spans="1:17">
      <c r="A603" s="1">
        <v>608</v>
      </c>
      <c r="B603" s="1" t="s">
        <v>615</v>
      </c>
      <c r="C603" s="1">
        <f>IFERROR(VLOOKUP(B603,'BUILDING DEPRECIATION'!C$9:I$200,7,FALSE),0)</f>
        <v>0</v>
      </c>
      <c r="D603" s="1">
        <v>0</v>
      </c>
      <c r="E603" s="1">
        <f>IFERROR(VLOOKUP(B603,'1130 - CONTROLLER'!C$9:I$582,7,FALSE),0)</f>
        <v>0</v>
      </c>
      <c r="F603" s="1">
        <f>IFERROR(VLOOKUP(B603,'1080 - TREASURER'!C$9:I$522,7,FALSE),0)</f>
        <v>0</v>
      </c>
      <c r="G603" s="1">
        <f>IFERROR(VLOOKUP(B603,'1340 - ADM BUDGET AND PLANNING '!C$9:I$592,7,FALSE),0)</f>
        <v>0</v>
      </c>
      <c r="H603" s="1">
        <f>IFERROR(VLOOKUP(B603,'1342 - ADM INTERNAL AUDIT'!C$9:I$585,7,FALSE),0)</f>
        <v>0</v>
      </c>
      <c r="I603" s="1">
        <v>0</v>
      </c>
      <c r="J603" s="1">
        <f>IFERROR(VLOOKUP(B603,'LEGISLATIVE AUDITOR'!C$9:I$92,7,FALSE),0)</f>
        <v>0</v>
      </c>
      <c r="K603" s="1">
        <f>IFERROR(VLOOKUP(B603,'2892 - DCA ADMINISTRATION'!C$9:I$23,7,FALSE),0)</f>
        <v>0</v>
      </c>
      <c r="L603" s="1">
        <f>IFERROR(VLOOKUP(B603,'1052 - STATE ARCHIVES'!C$9:I$115,7,FALSE),0)</f>
        <v>0</v>
      </c>
      <c r="M603" s="1">
        <v>0</v>
      </c>
      <c r="N603" s="1">
        <f>IFERROR(VLOOKUP(B603,'2889 - LAW LIBRARY'!C$9:I$21,7,FALSE),0)</f>
        <v>0</v>
      </c>
      <c r="O603" s="1">
        <v>0</v>
      </c>
      <c r="P603" s="1">
        <f>IFERROR(VLOOKUP(B603,'3150 - DHHS ADMINISTRATION'!C$9:I$69,7,FALSE),0)</f>
        <v>0</v>
      </c>
      <c r="Q603" s="1">
        <f t="shared" si="9"/>
        <v>0</v>
      </c>
    </row>
    <row r="604" spans="1:17">
      <c r="A604" s="1">
        <v>609</v>
      </c>
      <c r="B604" s="1" t="s">
        <v>616</v>
      </c>
      <c r="C604" s="1">
        <f>IFERROR(VLOOKUP(B604,'BUILDING DEPRECIATION'!C$9:I$200,7,FALSE),0)</f>
        <v>0</v>
      </c>
      <c r="D604" s="1">
        <v>0</v>
      </c>
      <c r="E604" s="1">
        <f>IFERROR(VLOOKUP(B604,'1130 - CONTROLLER'!C$9:I$582,7,FALSE),0)</f>
        <v>899.50349338904175</v>
      </c>
      <c r="F604" s="1">
        <f>IFERROR(VLOOKUP(B604,'1080 - TREASURER'!C$9:I$522,7,FALSE),0)</f>
        <v>110.84532003372641</v>
      </c>
      <c r="G604" s="1">
        <f>IFERROR(VLOOKUP(B604,'1340 - ADM BUDGET AND PLANNING '!C$9:I$592,7,FALSE),0)</f>
        <v>1804.5398093551082</v>
      </c>
      <c r="H604" s="1">
        <f>IFERROR(VLOOKUP(B604,'1342 - ADM INTERNAL AUDIT'!C$9:I$585,7,FALSE),0)</f>
        <v>69.252050479585932</v>
      </c>
      <c r="I604" s="1">
        <v>0</v>
      </c>
      <c r="J604" s="1">
        <f>IFERROR(VLOOKUP(B604,'LEGISLATIVE AUDITOR'!C$9:I$92,7,FALSE),0)</f>
        <v>0</v>
      </c>
      <c r="K604" s="1">
        <f>IFERROR(VLOOKUP(B604,'2892 - DCA ADMINISTRATION'!C$9:I$23,7,FALSE),0)</f>
        <v>0</v>
      </c>
      <c r="L604" s="1">
        <f>IFERROR(VLOOKUP(B604,'1052 - STATE ARCHIVES'!C$9:I$115,7,FALSE),0)</f>
        <v>0</v>
      </c>
      <c r="M604" s="1">
        <v>0</v>
      </c>
      <c r="N604" s="1">
        <f>IFERROR(VLOOKUP(B604,'2889 - LAW LIBRARY'!C$9:I$21,7,FALSE),0)</f>
        <v>0</v>
      </c>
      <c r="O604" s="1">
        <v>0</v>
      </c>
      <c r="P604" s="1">
        <f>IFERROR(VLOOKUP(B604,'3150 - DHHS ADMINISTRATION'!C$9:I$69,7,FALSE),0)</f>
        <v>0</v>
      </c>
      <c r="Q604" s="1">
        <f t="shared" si="9"/>
        <v>2884.1406732574624</v>
      </c>
    </row>
    <row r="605" spans="1:17">
      <c r="A605" s="1">
        <v>610</v>
      </c>
      <c r="B605" s="1" t="s">
        <v>617</v>
      </c>
      <c r="C605" s="1">
        <f>IFERROR(VLOOKUP(B605,'BUILDING DEPRECIATION'!C$9:I$200,7,FALSE),0)</f>
        <v>0</v>
      </c>
      <c r="D605" s="1">
        <v>0</v>
      </c>
      <c r="E605" s="1">
        <f>IFERROR(VLOOKUP(B605,'1130 - CONTROLLER'!C$9:I$582,7,FALSE),0)</f>
        <v>1083.326311237035</v>
      </c>
      <c r="F605" s="1">
        <f>IFERROR(VLOOKUP(B605,'1080 - TREASURER'!C$9:I$522,7,FALSE),0)</f>
        <v>85.204909985618727</v>
      </c>
      <c r="G605" s="1">
        <f>IFERROR(VLOOKUP(B605,'1340 - ADM BUDGET AND PLANNING '!C$9:I$592,7,FALSE),0)</f>
        <v>1936.0635979849092</v>
      </c>
      <c r="H605" s="1">
        <f>IFERROR(VLOOKUP(B605,'1342 - ADM INTERNAL AUDIT'!C$9:I$585,7,FALSE),0)</f>
        <v>78.204324555733351</v>
      </c>
      <c r="I605" s="1">
        <v>0</v>
      </c>
      <c r="J605" s="1">
        <f>IFERROR(VLOOKUP(B605,'LEGISLATIVE AUDITOR'!C$9:I$92,7,FALSE),0)</f>
        <v>0</v>
      </c>
      <c r="K605" s="1">
        <f>IFERROR(VLOOKUP(B605,'2892 - DCA ADMINISTRATION'!C$9:I$23,7,FALSE),0)</f>
        <v>-4152.6174185320797</v>
      </c>
      <c r="L605" s="1">
        <f>IFERROR(VLOOKUP(B605,'1052 - STATE ARCHIVES'!C$9:I$115,7,FALSE),0)</f>
        <v>-93.20723980367984</v>
      </c>
      <c r="M605" s="1">
        <v>0</v>
      </c>
      <c r="N605" s="1">
        <f>IFERROR(VLOOKUP(B605,'2889 - LAW LIBRARY'!C$9:I$21,7,FALSE),0)</f>
        <v>0</v>
      </c>
      <c r="O605" s="1">
        <v>0</v>
      </c>
      <c r="P605" s="1">
        <f>IFERROR(VLOOKUP(B605,'3150 - DHHS ADMINISTRATION'!C$9:I$69,7,FALSE),0)</f>
        <v>0</v>
      </c>
      <c r="Q605" s="1">
        <f t="shared" si="9"/>
        <v>-1063.0255145724632</v>
      </c>
    </row>
    <row r="606" spans="1:17">
      <c r="A606" s="1">
        <v>611</v>
      </c>
      <c r="B606" s="1" t="s">
        <v>618</v>
      </c>
      <c r="C606" s="1">
        <f>IFERROR(VLOOKUP(B606,'BUILDING DEPRECIATION'!C$9:I$200,7,FALSE),0)</f>
        <v>0</v>
      </c>
      <c r="D606" s="1">
        <v>0</v>
      </c>
      <c r="E606" s="1">
        <f>IFERROR(VLOOKUP(B606,'1130 - CONTROLLER'!C$9:I$582,7,FALSE),0)</f>
        <v>412.02349218215426</v>
      </c>
      <c r="F606" s="1">
        <f>IFERROR(VLOOKUP(B606,'1080 - TREASURER'!C$9:I$522,7,FALSE),0)</f>
        <v>52.235428563407936</v>
      </c>
      <c r="G606" s="1">
        <f>IFERROR(VLOOKUP(B606,'1340 - ADM BUDGET AND PLANNING '!C$9:I$592,7,FALSE),0)</f>
        <v>1081.2037652604868</v>
      </c>
      <c r="H606" s="1">
        <f>IFERROR(VLOOKUP(B606,'1342 - ADM INTERNAL AUDIT'!C$9:I$585,7,FALSE),0)</f>
        <v>32.173359793537941</v>
      </c>
      <c r="I606" s="1">
        <v>0</v>
      </c>
      <c r="J606" s="1">
        <f>IFERROR(VLOOKUP(B606,'LEGISLATIVE AUDITOR'!C$9:I$92,7,FALSE),0)</f>
        <v>0</v>
      </c>
      <c r="K606" s="1">
        <f>IFERROR(VLOOKUP(B606,'2892 - DCA ADMINISTRATION'!C$9:I$23,7,FALSE),0)</f>
        <v>0</v>
      </c>
      <c r="L606" s="1">
        <f>IFERROR(VLOOKUP(B606,'1052 - STATE ARCHIVES'!C$9:I$115,7,FALSE),0)</f>
        <v>0</v>
      </c>
      <c r="M606" s="1">
        <v>0</v>
      </c>
      <c r="N606" s="1">
        <f>IFERROR(VLOOKUP(B606,'2889 - LAW LIBRARY'!C$9:I$21,7,FALSE),0)</f>
        <v>0</v>
      </c>
      <c r="O606" s="1">
        <v>0</v>
      </c>
      <c r="P606" s="1">
        <f>IFERROR(VLOOKUP(B606,'3150 - DHHS ADMINISTRATION'!C$9:I$69,7,FALSE),0)</f>
        <v>0</v>
      </c>
      <c r="Q606" s="1">
        <f t="shared" si="9"/>
        <v>1577.6360457995868</v>
      </c>
    </row>
    <row r="607" spans="1:17">
      <c r="A607" s="1">
        <v>612</v>
      </c>
      <c r="B607" s="1" t="s">
        <v>619</v>
      </c>
      <c r="C607" s="1">
        <f>IFERROR(VLOOKUP(B607,'BUILDING DEPRECIATION'!C$9:I$200,7,FALSE),0)</f>
        <v>0</v>
      </c>
      <c r="D607" s="1">
        <v>0</v>
      </c>
      <c r="E607" s="1">
        <f>IFERROR(VLOOKUP(B607,'1130 - CONTROLLER'!C$9:I$582,7,FALSE),0)</f>
        <v>503.83108750484075</v>
      </c>
      <c r="F607" s="1">
        <f>IFERROR(VLOOKUP(B607,'1080 - TREASURER'!C$9:I$522,7,FALSE),0)</f>
        <v>64.119060882733493</v>
      </c>
      <c r="G607" s="1">
        <f>IFERROR(VLOOKUP(B607,'1340 - ADM BUDGET AND PLANNING '!C$9:I$592,7,FALSE),0)</f>
        <v>875.73187314137431</v>
      </c>
      <c r="H607" s="1">
        <f>IFERROR(VLOOKUP(B607,'1342 - ADM INTERNAL AUDIT'!C$9:I$585,7,FALSE),0)</f>
        <v>38.75923605553286</v>
      </c>
      <c r="I607" s="1">
        <v>0</v>
      </c>
      <c r="J607" s="1">
        <f>IFERROR(VLOOKUP(B607,'LEGISLATIVE AUDITOR'!C$9:I$92,7,FALSE),0)</f>
        <v>0</v>
      </c>
      <c r="K607" s="1">
        <f>IFERROR(VLOOKUP(B607,'2892 - DCA ADMINISTRATION'!C$9:I$23,7,FALSE),0)</f>
        <v>0</v>
      </c>
      <c r="L607" s="1">
        <f>IFERROR(VLOOKUP(B607,'1052 - STATE ARCHIVES'!C$9:I$115,7,FALSE),0)</f>
        <v>0</v>
      </c>
      <c r="M607" s="1">
        <v>0</v>
      </c>
      <c r="N607" s="1">
        <f>IFERROR(VLOOKUP(B607,'2889 - LAW LIBRARY'!C$9:I$21,7,FALSE),0)</f>
        <v>0</v>
      </c>
      <c r="O607" s="1">
        <v>0</v>
      </c>
      <c r="P607" s="1">
        <f>IFERROR(VLOOKUP(B607,'3150 - DHHS ADMINISTRATION'!C$9:I$69,7,FALSE),0)</f>
        <v>0</v>
      </c>
      <c r="Q607" s="1">
        <f t="shared" si="9"/>
        <v>1482.4412575844815</v>
      </c>
    </row>
    <row r="608" spans="1:17">
      <c r="A608" s="1">
        <v>613</v>
      </c>
      <c r="B608" s="1" t="s">
        <v>620</v>
      </c>
      <c r="C608" s="1">
        <f>IFERROR(VLOOKUP(B608,'BUILDING DEPRECIATION'!C$9:I$200,7,FALSE),0)</f>
        <v>0</v>
      </c>
      <c r="D608" s="1">
        <v>0</v>
      </c>
      <c r="E608" s="1">
        <f>IFERROR(VLOOKUP(B608,'1130 - CONTROLLER'!C$9:I$582,7,FALSE),0)</f>
        <v>152.76478695341754</v>
      </c>
      <c r="F608" s="1">
        <f>IFERROR(VLOOKUP(B608,'1080 - TREASURER'!C$9:I$522,7,FALSE),0)</f>
        <v>14.232685172827891</v>
      </c>
      <c r="G608" s="1">
        <f>IFERROR(VLOOKUP(B608,'1340 - ADM BUDGET AND PLANNING '!C$9:I$592,7,FALSE),0)</f>
        <v>429.41642166965556</v>
      </c>
      <c r="H608" s="1">
        <f>IFERROR(VLOOKUP(B608,'1342 - ADM INTERNAL AUDIT'!C$9:I$585,7,FALSE),0)</f>
        <v>10.835923496298362</v>
      </c>
      <c r="I608" s="1">
        <v>0</v>
      </c>
      <c r="J608" s="1">
        <f>IFERROR(VLOOKUP(B608,'LEGISLATIVE AUDITOR'!C$9:I$92,7,FALSE),0)</f>
        <v>0</v>
      </c>
      <c r="K608" s="1">
        <f>IFERROR(VLOOKUP(B608,'2892 - DCA ADMINISTRATION'!C$9:I$23,7,FALSE),0)</f>
        <v>0</v>
      </c>
      <c r="L608" s="1">
        <f>IFERROR(VLOOKUP(B608,'1052 - STATE ARCHIVES'!C$9:I$115,7,FALSE),0)</f>
        <v>0</v>
      </c>
      <c r="M608" s="1">
        <v>0</v>
      </c>
      <c r="N608" s="1">
        <f>IFERROR(VLOOKUP(B608,'2889 - LAW LIBRARY'!C$9:I$21,7,FALSE),0)</f>
        <v>0</v>
      </c>
      <c r="O608" s="1">
        <v>0</v>
      </c>
      <c r="P608" s="1">
        <f>IFERROR(VLOOKUP(B608,'3150 - DHHS ADMINISTRATION'!C$9:I$69,7,FALSE),0)</f>
        <v>0</v>
      </c>
      <c r="Q608" s="1">
        <f t="shared" si="9"/>
        <v>607.2498172921994</v>
      </c>
    </row>
    <row r="609" spans="1:17">
      <c r="A609" s="1">
        <v>614</v>
      </c>
      <c r="B609" s="1" t="s">
        <v>621</v>
      </c>
      <c r="C609" s="1">
        <f>IFERROR(VLOOKUP(B609,'BUILDING DEPRECIATION'!C$9:I$200,7,FALSE),0)</f>
        <v>0</v>
      </c>
      <c r="D609" s="1">
        <v>0</v>
      </c>
      <c r="E609" s="1">
        <f>IFERROR(VLOOKUP(B609,'1130 - CONTROLLER'!C$9:I$582,7,FALSE),0)</f>
        <v>2506.1930551965452</v>
      </c>
      <c r="F609" s="1">
        <f>IFERROR(VLOOKUP(B609,'1080 - TREASURER'!C$9:I$522,7,FALSE),0)</f>
        <v>156.20844006160368</v>
      </c>
      <c r="G609" s="1">
        <f>IFERROR(VLOOKUP(B609,'1340 - ADM BUDGET AND PLANNING '!C$9:I$592,7,FALSE),0)</f>
        <v>995.83025147243291</v>
      </c>
      <c r="H609" s="1">
        <f>IFERROR(VLOOKUP(B609,'1342 - ADM INTERNAL AUDIT'!C$9:I$585,7,FALSE),0)</f>
        <v>186.6193482987164</v>
      </c>
      <c r="I609" s="1">
        <v>0</v>
      </c>
      <c r="J609" s="1">
        <f>IFERROR(VLOOKUP(B609,'LEGISLATIVE AUDITOR'!C$9:I$92,7,FALSE),0)</f>
        <v>0</v>
      </c>
      <c r="K609" s="1">
        <f>IFERROR(VLOOKUP(B609,'2892 - DCA ADMINISTRATION'!C$9:I$23,7,FALSE),0)</f>
        <v>0</v>
      </c>
      <c r="L609" s="1">
        <f>IFERROR(VLOOKUP(B609,'1052 - STATE ARCHIVES'!C$9:I$115,7,FALSE),0)</f>
        <v>0</v>
      </c>
      <c r="M609" s="1">
        <v>0</v>
      </c>
      <c r="N609" s="1">
        <f>IFERROR(VLOOKUP(B609,'2889 - LAW LIBRARY'!C$9:I$21,7,FALSE),0)</f>
        <v>0</v>
      </c>
      <c r="O609" s="1">
        <v>0</v>
      </c>
      <c r="P609" s="1">
        <f>IFERROR(VLOOKUP(B609,'3150 - DHHS ADMINISTRATION'!C$9:I$69,7,FALSE),0)</f>
        <v>0</v>
      </c>
      <c r="Q609" s="1">
        <f t="shared" si="9"/>
        <v>3844.851095029298</v>
      </c>
    </row>
    <row r="610" spans="1:17">
      <c r="A610" s="1">
        <v>615</v>
      </c>
      <c r="B610" s="1" t="s">
        <v>622</v>
      </c>
      <c r="C610" s="1">
        <f>IFERROR(VLOOKUP(B610,'BUILDING DEPRECIATION'!C$9:I$200,7,FALSE),0)</f>
        <v>0</v>
      </c>
      <c r="D610" s="1">
        <v>0</v>
      </c>
      <c r="E610" s="1">
        <f>IFERROR(VLOOKUP(B610,'1130 - CONTROLLER'!C$9:I$582,7,FALSE),0)</f>
        <v>5565.0286804348489</v>
      </c>
      <c r="F610" s="1">
        <f>IFERROR(VLOOKUP(B610,'1080 - TREASURER'!C$9:I$522,7,FALSE),0)</f>
        <v>514.16370068589845</v>
      </c>
      <c r="G610" s="1">
        <f>IFERROR(VLOOKUP(B610,'1340 - ADM BUDGET AND PLANNING '!C$9:I$592,7,FALSE),0)</f>
        <v>2052.201534151407</v>
      </c>
      <c r="H610" s="1">
        <f>IFERROR(VLOOKUP(B610,'1342 - ADM INTERNAL AUDIT'!C$9:I$585,7,FALSE),0)</f>
        <v>427.4251208531</v>
      </c>
      <c r="I610" s="1">
        <v>0</v>
      </c>
      <c r="J610" s="1">
        <f>IFERROR(VLOOKUP(B610,'LEGISLATIVE AUDITOR'!C$9:I$92,7,FALSE),0)</f>
        <v>0</v>
      </c>
      <c r="K610" s="1">
        <f>IFERROR(VLOOKUP(B610,'2892 - DCA ADMINISTRATION'!C$9:I$23,7,FALSE),0)</f>
        <v>0</v>
      </c>
      <c r="L610" s="1">
        <f>IFERROR(VLOOKUP(B610,'1052 - STATE ARCHIVES'!C$9:I$115,7,FALSE),0)</f>
        <v>0</v>
      </c>
      <c r="M610" s="1">
        <v>0</v>
      </c>
      <c r="N610" s="1">
        <f>IFERROR(VLOOKUP(B610,'2889 - LAW LIBRARY'!C$9:I$21,7,FALSE),0)</f>
        <v>0</v>
      </c>
      <c r="O610" s="1">
        <v>0</v>
      </c>
      <c r="P610" s="1">
        <f>IFERROR(VLOOKUP(B610,'3150 - DHHS ADMINISTRATION'!C$9:I$69,7,FALSE),0)</f>
        <v>0</v>
      </c>
      <c r="Q610" s="1">
        <f t="shared" si="9"/>
        <v>8558.8190361252546</v>
      </c>
    </row>
    <row r="611" spans="1:17">
      <c r="A611" s="1">
        <v>616</v>
      </c>
      <c r="B611" s="1" t="s">
        <v>623</v>
      </c>
      <c r="C611" s="1">
        <f>IFERROR(VLOOKUP(B611,'BUILDING DEPRECIATION'!C$9:I$200,7,FALSE),0)</f>
        <v>0</v>
      </c>
      <c r="D611" s="1">
        <v>0</v>
      </c>
      <c r="E611" s="1">
        <f>IFERROR(VLOOKUP(B611,'1130 - CONTROLLER'!C$9:I$582,7,FALSE),0)</f>
        <v>2746.7325248691423</v>
      </c>
      <c r="F611" s="1">
        <f>IFERROR(VLOOKUP(B611,'1080 - TREASURER'!C$9:I$522,7,FALSE),0)</f>
        <v>131.76946611067285</v>
      </c>
      <c r="G611" s="1">
        <f>IFERROR(VLOOKUP(B611,'1340 - ADM BUDGET AND PLANNING '!C$9:I$592,7,FALSE),0)</f>
        <v>568.62521245460096</v>
      </c>
      <c r="H611" s="1">
        <f>IFERROR(VLOOKUP(B611,'1342 - ADM INTERNAL AUDIT'!C$9:I$585,7,FALSE),0)</f>
        <v>194.38628391959267</v>
      </c>
      <c r="I611" s="1">
        <v>0</v>
      </c>
      <c r="J611" s="1">
        <f>IFERROR(VLOOKUP(B611,'LEGISLATIVE AUDITOR'!C$9:I$92,7,FALSE),0)</f>
        <v>0</v>
      </c>
      <c r="K611" s="1">
        <f>IFERROR(VLOOKUP(B611,'2892 - DCA ADMINISTRATION'!C$9:I$23,7,FALSE),0)</f>
        <v>0</v>
      </c>
      <c r="L611" s="1">
        <f>IFERROR(VLOOKUP(B611,'1052 - STATE ARCHIVES'!C$9:I$115,7,FALSE),0)</f>
        <v>0</v>
      </c>
      <c r="M611" s="1">
        <v>0</v>
      </c>
      <c r="N611" s="1">
        <f>IFERROR(VLOOKUP(B611,'2889 - LAW LIBRARY'!C$9:I$21,7,FALSE),0)</f>
        <v>0</v>
      </c>
      <c r="O611" s="1">
        <v>0</v>
      </c>
      <c r="P611" s="1">
        <f>IFERROR(VLOOKUP(B611,'3150 - DHHS ADMINISTRATION'!C$9:I$69,7,FALSE),0)</f>
        <v>0</v>
      </c>
      <c r="Q611" s="1">
        <f t="shared" si="9"/>
        <v>3641.5134873540087</v>
      </c>
    </row>
    <row r="612" spans="1:17">
      <c r="A612" s="1">
        <v>617</v>
      </c>
      <c r="B612" s="1" t="s">
        <v>624</v>
      </c>
      <c r="C612" s="1">
        <f>IFERROR(VLOOKUP(B612,'BUILDING DEPRECIATION'!C$9:I$200,7,FALSE),0)</f>
        <v>0</v>
      </c>
      <c r="D612" s="1">
        <v>0</v>
      </c>
      <c r="E612" s="1">
        <f>IFERROR(VLOOKUP(B612,'1130 - CONTROLLER'!C$9:I$582,7,FALSE),0)</f>
        <v>2945.1983954864581</v>
      </c>
      <c r="F612" s="1">
        <f>IFERROR(VLOOKUP(B612,'1080 - TREASURER'!C$9:I$522,7,FALSE),0)</f>
        <v>229.30063791383537</v>
      </c>
      <c r="G612" s="1">
        <f>IFERROR(VLOOKUP(B612,'1340 - ADM BUDGET AND PLANNING '!C$9:I$592,7,FALSE),0)</f>
        <v>1033.8119502923466</v>
      </c>
      <c r="H612" s="1">
        <f>IFERROR(VLOOKUP(B612,'1342 - ADM INTERNAL AUDIT'!C$9:I$585,7,FALSE),0)</f>
        <v>224.72631119565833</v>
      </c>
      <c r="I612" s="1">
        <v>0</v>
      </c>
      <c r="J612" s="1">
        <f>IFERROR(VLOOKUP(B612,'LEGISLATIVE AUDITOR'!C$9:I$92,7,FALSE),0)</f>
        <v>0</v>
      </c>
      <c r="K612" s="1">
        <f>IFERROR(VLOOKUP(B612,'2892 - DCA ADMINISTRATION'!C$9:I$23,7,FALSE),0)</f>
        <v>0</v>
      </c>
      <c r="L612" s="1">
        <f>IFERROR(VLOOKUP(B612,'1052 - STATE ARCHIVES'!C$9:I$115,7,FALSE),0)</f>
        <v>0</v>
      </c>
      <c r="M612" s="1">
        <v>0</v>
      </c>
      <c r="N612" s="1">
        <f>IFERROR(VLOOKUP(B612,'2889 - LAW LIBRARY'!C$9:I$21,7,FALSE),0)</f>
        <v>0</v>
      </c>
      <c r="O612" s="1">
        <v>0</v>
      </c>
      <c r="P612" s="1">
        <f>IFERROR(VLOOKUP(B612,'3150 - DHHS ADMINISTRATION'!C$9:I$69,7,FALSE),0)</f>
        <v>0</v>
      </c>
      <c r="Q612" s="1">
        <f t="shared" si="9"/>
        <v>4433.0372948882987</v>
      </c>
    </row>
    <row r="613" spans="1:17">
      <c r="A613" s="1">
        <v>618</v>
      </c>
      <c r="B613" s="1" t="s">
        <v>625</v>
      </c>
      <c r="C613" s="1">
        <f>IFERROR(VLOOKUP(B613,'BUILDING DEPRECIATION'!C$9:I$200,7,FALSE),0)</f>
        <v>0</v>
      </c>
      <c r="D613" s="1">
        <v>0</v>
      </c>
      <c r="E613" s="1">
        <f>IFERROR(VLOOKUP(B613,'1130 - CONTROLLER'!C$9:I$582,7,FALSE),0)</f>
        <v>1694.2515500857353</v>
      </c>
      <c r="F613" s="1">
        <f>IFERROR(VLOOKUP(B613,'1080 - TREASURER'!C$9:I$522,7,FALSE),0)</f>
        <v>52.890376401081525</v>
      </c>
      <c r="G613" s="1">
        <f>IFERROR(VLOOKUP(B613,'1340 - ADM BUDGET AND PLANNING '!C$9:I$592,7,FALSE),0)</f>
        <v>1575.0601929207783</v>
      </c>
      <c r="H613" s="1">
        <f>IFERROR(VLOOKUP(B613,'1342 - ADM INTERNAL AUDIT'!C$9:I$585,7,FALSE),0)</f>
        <v>124.79892340106998</v>
      </c>
      <c r="I613" s="1">
        <v>0</v>
      </c>
      <c r="J613" s="1">
        <f>IFERROR(VLOOKUP(B613,'LEGISLATIVE AUDITOR'!C$9:I$92,7,FALSE),0)</f>
        <v>0</v>
      </c>
      <c r="K613" s="1">
        <f>IFERROR(VLOOKUP(B613,'2892 - DCA ADMINISTRATION'!C$9:I$23,7,FALSE),0)</f>
        <v>0</v>
      </c>
      <c r="L613" s="1">
        <f>IFERROR(VLOOKUP(B613,'1052 - STATE ARCHIVES'!C$9:I$115,7,FALSE),0)</f>
        <v>0</v>
      </c>
      <c r="M613" s="1">
        <v>0</v>
      </c>
      <c r="N613" s="1">
        <f>IFERROR(VLOOKUP(B613,'2889 - LAW LIBRARY'!C$9:I$21,7,FALSE),0)</f>
        <v>0</v>
      </c>
      <c r="O613" s="1">
        <v>0</v>
      </c>
      <c r="P613" s="1">
        <f>IFERROR(VLOOKUP(B613,'3150 - DHHS ADMINISTRATION'!C$9:I$69,7,FALSE),0)</f>
        <v>0</v>
      </c>
      <c r="Q613" s="1">
        <f t="shared" si="9"/>
        <v>3447.0010428086653</v>
      </c>
    </row>
    <row r="614" spans="1:17">
      <c r="A614" s="1">
        <v>619</v>
      </c>
      <c r="B614" s="1" t="s">
        <v>626</v>
      </c>
      <c r="C614" s="1">
        <f>IFERROR(VLOOKUP(B614,'BUILDING DEPRECIATION'!C$9:I$200,7,FALSE),0)</f>
        <v>7015835.1461454863</v>
      </c>
      <c r="D614" s="1">
        <v>0</v>
      </c>
      <c r="E614" s="1">
        <f>IFERROR(VLOOKUP(B614,'1130 - CONTROLLER'!C$9:I$582,7,FALSE),0)</f>
        <v>703128.84894838894</v>
      </c>
      <c r="F614" s="1">
        <f>IFERROR(VLOOKUP(B614,'1080 - TREASURER'!C$9:I$522,7,FALSE),0)</f>
        <v>36883.9855643099</v>
      </c>
      <c r="G614" s="1">
        <f>IFERROR(VLOOKUP(B614,'1340 - ADM BUDGET AND PLANNING '!C$9:I$592,7,FALSE),0)</f>
        <v>15350.41333161588</v>
      </c>
      <c r="H614" s="1">
        <f>IFERROR(VLOOKUP(B614,'1342 - ADM INTERNAL AUDIT'!C$9:I$585,7,FALSE),0)</f>
        <v>52985.479898924168</v>
      </c>
      <c r="I614" s="1">
        <v>0</v>
      </c>
      <c r="J614" s="1">
        <f>IFERROR(VLOOKUP(B614,'LEGISLATIVE AUDITOR'!C$9:I$92,7,FALSE),0)</f>
        <v>41955.964113000002</v>
      </c>
      <c r="K614" s="1">
        <f>IFERROR(VLOOKUP(B614,'2892 - DCA ADMINISTRATION'!C$9:I$23,7,FALSE),0)</f>
        <v>0</v>
      </c>
      <c r="L614" s="1">
        <f>IFERROR(VLOOKUP(B614,'1052 - STATE ARCHIVES'!C$9:I$115,7,FALSE),0)</f>
        <v>-2390.7882918500982</v>
      </c>
      <c r="M614" s="1">
        <v>1818.9846150905801</v>
      </c>
      <c r="N614" s="1">
        <f>IFERROR(VLOOKUP(B614,'2889 - LAW LIBRARY'!C$9:I$21,7,FALSE),0)</f>
        <v>1494357.2798143399</v>
      </c>
      <c r="O614" s="1">
        <v>20784.950449438598</v>
      </c>
      <c r="P614" s="1">
        <f>IFERROR(VLOOKUP(B614,'3150 - DHHS ADMINISTRATION'!C$9:I$69,7,FALSE),0)</f>
        <v>0</v>
      </c>
      <c r="Q614" s="1">
        <f t="shared" si="9"/>
        <v>9380710.2645887434</v>
      </c>
    </row>
    <row r="616" spans="1:17" ht="11.25" thickBot="1">
      <c r="A616" s="3"/>
      <c r="B616" s="4" t="s">
        <v>20</v>
      </c>
      <c r="C616" s="3">
        <f t="shared" ref="C616:Q616" si="10">SUM(C9:C614)</f>
        <v>29088913.944783628</v>
      </c>
      <c r="D616" s="3">
        <f t="shared" si="10"/>
        <v>0</v>
      </c>
      <c r="E616" s="3">
        <f t="shared" si="10"/>
        <v>6348219.1332464684</v>
      </c>
      <c r="F616" s="3">
        <f t="shared" si="10"/>
        <v>1365184.5358546951</v>
      </c>
      <c r="G616" s="3">
        <f t="shared" si="10"/>
        <v>3513238.2185993725</v>
      </c>
      <c r="H616" s="3">
        <f t="shared" si="10"/>
        <v>1485954.1937122596</v>
      </c>
      <c r="I616" s="3">
        <f t="shared" si="10"/>
        <v>-1155</v>
      </c>
      <c r="J616" s="3">
        <f t="shared" si="10"/>
        <v>-110243.18045800002</v>
      </c>
      <c r="K616" s="3">
        <f t="shared" si="10"/>
        <v>-292684.48070376681</v>
      </c>
      <c r="L616" s="3">
        <f t="shared" si="10"/>
        <v>807419.59921723965</v>
      </c>
      <c r="M616" s="3">
        <f t="shared" si="10"/>
        <v>858130.30533064879</v>
      </c>
      <c r="N616" s="3">
        <f t="shared" si="10"/>
        <v>1852138.095581067</v>
      </c>
      <c r="O616" s="3">
        <f t="shared" si="10"/>
        <v>450771.20913281379</v>
      </c>
      <c r="P616" s="3">
        <f t="shared" si="10"/>
        <v>1104948.8870122423</v>
      </c>
      <c r="Q616" s="3">
        <f t="shared" si="10"/>
        <v>46470835.46130868</v>
      </c>
    </row>
    <row r="617" spans="1:17" ht="11.25" thickTop="1"/>
    <row r="618" spans="1:17" ht="27" customHeight="1">
      <c r="A618" s="30" t="s">
        <v>637</v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</sheetData>
  <mergeCells count="1">
    <mergeCell ref="A618:Q618"/>
  </mergeCells>
  <printOptions horizontalCentered="1"/>
  <pageMargins left="0.2087" right="0.2087" top="0.75" bottom="0.748" header="0.315" footer="0.315"/>
  <pageSetup scale="71" fitToHeight="0" orientation="landscape" r:id="rId1"/>
  <headerFooter>
    <oddFooter>&amp;LMGT of America, Inc.&amp;C&amp;G&amp;G&amp;RPage &amp;P of &amp;N</oddFoot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0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1:12">
      <c r="B1" s="7" t="s">
        <v>0</v>
      </c>
      <c r="C1" s="8"/>
      <c r="D1" s="8"/>
      <c r="E1" s="8"/>
      <c r="F1" s="8"/>
      <c r="G1" s="8"/>
      <c r="H1" s="8"/>
      <c r="I1" s="8"/>
    </row>
    <row r="2" spans="1:12">
      <c r="B2" s="7" t="s">
        <v>1</v>
      </c>
      <c r="C2" s="8"/>
      <c r="D2" s="8"/>
      <c r="E2" s="8"/>
      <c r="F2" s="8"/>
      <c r="G2" s="8"/>
      <c r="H2" s="8"/>
      <c r="I2" s="8"/>
    </row>
    <row r="3" spans="1:12">
      <c r="B3" s="7" t="s">
        <v>2</v>
      </c>
      <c r="C3" s="8"/>
      <c r="D3" s="8"/>
      <c r="E3" s="8"/>
      <c r="F3" s="8"/>
      <c r="G3" s="8"/>
      <c r="H3" s="8"/>
      <c r="I3" s="8"/>
    </row>
    <row r="4" spans="1:12">
      <c r="B4" s="7" t="s">
        <v>3</v>
      </c>
      <c r="C4" s="8"/>
      <c r="D4" s="8"/>
      <c r="E4" s="8"/>
      <c r="F4" s="8"/>
      <c r="G4" s="8"/>
      <c r="H4" s="8"/>
      <c r="I4" s="8"/>
    </row>
    <row r="5" spans="1:12">
      <c r="B5" s="7"/>
      <c r="C5" s="8"/>
      <c r="D5" s="8"/>
      <c r="E5" s="8"/>
      <c r="F5" s="8"/>
      <c r="G5" s="8"/>
      <c r="H5" s="8"/>
      <c r="I5" s="8"/>
    </row>
    <row r="6" spans="1:12">
      <c r="B6" s="7" t="s">
        <v>17</v>
      </c>
      <c r="C6" s="8"/>
      <c r="D6" s="8"/>
      <c r="E6" s="8"/>
      <c r="F6" s="8"/>
      <c r="G6" s="8"/>
      <c r="H6" s="8"/>
      <c r="I6" s="8"/>
    </row>
    <row r="7" spans="1:12">
      <c r="B7" s="7"/>
      <c r="C7" s="8"/>
      <c r="D7" s="8"/>
      <c r="E7" s="8"/>
      <c r="F7" s="8"/>
      <c r="G7" s="8"/>
      <c r="H7" s="8"/>
      <c r="I7" s="8"/>
    </row>
    <row r="8" spans="1:12" ht="33" customHeight="1">
      <c r="B8" s="5" t="s">
        <v>5</v>
      </c>
      <c r="C8" s="6" t="s">
        <v>6</v>
      </c>
      <c r="D8" s="11" t="s">
        <v>633</v>
      </c>
      <c r="E8" s="11" t="s">
        <v>636</v>
      </c>
      <c r="F8" s="11" t="s">
        <v>1265</v>
      </c>
      <c r="G8" s="11" t="s">
        <v>627</v>
      </c>
      <c r="H8" s="5" t="s">
        <v>634</v>
      </c>
      <c r="I8" s="5" t="s">
        <v>635</v>
      </c>
    </row>
    <row r="9" spans="1:12">
      <c r="B9" s="1">
        <v>10</v>
      </c>
      <c r="C9" s="1" t="s">
        <v>16</v>
      </c>
      <c r="D9" s="1">
        <v>35542.562161949711</v>
      </c>
      <c r="E9" s="1">
        <v>0</v>
      </c>
      <c r="G9" s="1">
        <v>0</v>
      </c>
      <c r="H9" s="1">
        <v>35590.641369677985</v>
      </c>
      <c r="I9" s="1">
        <f>SUM(G9:H9)</f>
        <v>35590.641369677985</v>
      </c>
    </row>
    <row r="10" spans="1:12">
      <c r="C10" s="1" t="s">
        <v>628</v>
      </c>
      <c r="D10" s="2">
        <f>SUM(D9:D9)</f>
        <v>35542.562161949711</v>
      </c>
      <c r="E10" s="2">
        <f>SUM(E9:E9)</f>
        <v>0</v>
      </c>
      <c r="F10" s="2"/>
      <c r="G10" s="2">
        <f>SUM(G9:G9)</f>
        <v>0</v>
      </c>
      <c r="H10" s="2">
        <f>SUM(H9:H9)</f>
        <v>35590.641369677985</v>
      </c>
      <c r="I10" s="2">
        <f>SUM(I9:I9)</f>
        <v>35590.641369677985</v>
      </c>
    </row>
    <row r="12" spans="1:12">
      <c r="A12" s="1" t="s">
        <v>670</v>
      </c>
      <c r="B12" s="1">
        <v>26</v>
      </c>
      <c r="C12" s="1" t="s">
        <v>33</v>
      </c>
      <c r="D12" s="1">
        <v>71087.82560483228</v>
      </c>
      <c r="E12" s="1">
        <v>81674.111460405402</v>
      </c>
      <c r="G12" s="1">
        <v>-10586.28585557306</v>
      </c>
      <c r="H12" s="1">
        <v>71182.391733501354</v>
      </c>
      <c r="I12" s="1">
        <f t="shared" ref="I12:I17" si="0">SUM(G12:H12)</f>
        <v>60596.10587792829</v>
      </c>
      <c r="K12" s="1">
        <f>IFERROR(VLOOKUP(A12,'Raw Data - Approved 2014 SWCAP'!$F$4:$R$588,10,FALSE),0)</f>
        <v>81674</v>
      </c>
      <c r="L12" s="1">
        <f>ROUND(K12-E12,0)</f>
        <v>0</v>
      </c>
    </row>
    <row r="13" spans="1:12">
      <c r="A13" s="1" t="s">
        <v>747</v>
      </c>
      <c r="B13" s="1">
        <v>105</v>
      </c>
      <c r="C13" s="1" t="s">
        <v>112</v>
      </c>
      <c r="D13" s="1">
        <v>248807.38961691305</v>
      </c>
      <c r="E13" s="1">
        <v>212352.68979705399</v>
      </c>
      <c r="G13" s="1">
        <v>36454.699819859103</v>
      </c>
      <c r="H13" s="1">
        <v>249138.37106725477</v>
      </c>
      <c r="I13" s="1">
        <f t="shared" si="0"/>
        <v>285593.07088711386</v>
      </c>
      <c r="K13" s="1">
        <f>IFERROR(VLOOKUP(A13,'Raw Data - Approved 2014 SWCAP'!$F$4:$R$588,10,FALSE),0)</f>
        <v>212353</v>
      </c>
      <c r="L13" s="1">
        <f t="shared" ref="L13:L17" si="1">ROUND(K13-E13,0)</f>
        <v>0</v>
      </c>
    </row>
    <row r="14" spans="1:12">
      <c r="A14" s="1" t="s">
        <v>791</v>
      </c>
      <c r="B14" s="1">
        <v>153</v>
      </c>
      <c r="C14" s="1" t="s">
        <v>160</v>
      </c>
      <c r="D14" s="1">
        <v>17771.95640120807</v>
      </c>
      <c r="E14" s="1">
        <v>16334.8222920811</v>
      </c>
      <c r="G14" s="1">
        <v>1437.1341091270024</v>
      </c>
      <c r="H14" s="1">
        <v>17795.597933375338</v>
      </c>
      <c r="I14" s="1">
        <f t="shared" si="0"/>
        <v>19232.732042502343</v>
      </c>
      <c r="K14" s="1">
        <f>IFERROR(VLOOKUP(A14,'Raw Data - Approved 2014 SWCAP'!$F$4:$R$588,10,FALSE),0)</f>
        <v>16335</v>
      </c>
      <c r="L14" s="1">
        <f t="shared" si="1"/>
        <v>0</v>
      </c>
    </row>
    <row r="15" spans="1:12">
      <c r="A15" s="1" t="s">
        <v>821</v>
      </c>
      <c r="B15" s="1">
        <v>184</v>
      </c>
      <c r="C15" s="1" t="s">
        <v>191</v>
      </c>
      <c r="D15" s="1">
        <v>0</v>
      </c>
      <c r="E15" s="1">
        <v>32669.644584162099</v>
      </c>
      <c r="G15" s="1">
        <v>-32669.644584162139</v>
      </c>
      <c r="H15" s="1">
        <v>0</v>
      </c>
      <c r="I15" s="1">
        <f t="shared" si="0"/>
        <v>-32669.644584162139</v>
      </c>
      <c r="K15" s="1">
        <f>IFERROR(VLOOKUP(A15,'Raw Data - Approved 2014 SWCAP'!$F$4:$R$588,10,FALSE),0)</f>
        <v>32670</v>
      </c>
      <c r="L15" s="1">
        <f t="shared" si="1"/>
        <v>0</v>
      </c>
    </row>
    <row r="16" spans="1:12">
      <c r="A16" s="1" t="s">
        <v>970</v>
      </c>
      <c r="B16" s="1">
        <v>339</v>
      </c>
      <c r="C16" s="1" t="s">
        <v>346</v>
      </c>
      <c r="D16" s="1">
        <v>53315.869203624221</v>
      </c>
      <c r="E16" s="1">
        <v>81674.111460405402</v>
      </c>
      <c r="G16" s="1">
        <v>-28358.242256781134</v>
      </c>
      <c r="H16" s="1">
        <v>53386.793800126019</v>
      </c>
      <c r="I16" s="1">
        <f t="shared" si="0"/>
        <v>25028.551543344885</v>
      </c>
      <c r="K16" s="1">
        <f>IFERROR(VLOOKUP(A16,'Raw Data - Approved 2014 SWCAP'!$F$4:$R$588,10,FALSE),0)</f>
        <v>81674</v>
      </c>
      <c r="L16" s="1">
        <f t="shared" si="1"/>
        <v>0</v>
      </c>
    </row>
    <row r="17" spans="1:12">
      <c r="A17" s="1" t="s">
        <v>626</v>
      </c>
      <c r="B17" s="1">
        <v>619</v>
      </c>
      <c r="C17" s="1" t="s">
        <v>626</v>
      </c>
      <c r="D17" s="1">
        <v>1350668.6864918135</v>
      </c>
      <c r="E17" s="1">
        <v>1208776</v>
      </c>
      <c r="F17" s="1">
        <v>1</v>
      </c>
      <c r="G17" s="1">
        <v>141891.83687781432</v>
      </c>
      <c r="H17" s="1">
        <v>1352465.4429365257</v>
      </c>
      <c r="I17" s="1">
        <f t="shared" si="0"/>
        <v>1494357.2798143399</v>
      </c>
      <c r="K17" s="1">
        <f>IFERROR(VLOOKUP(A17,'Raw Data - Approved 2014 SWCAP'!$F$4:$R$588,10,FALSE),0)</f>
        <v>1208776</v>
      </c>
      <c r="L17" s="1">
        <f t="shared" si="1"/>
        <v>0</v>
      </c>
    </row>
    <row r="18" spans="1:12">
      <c r="C18" s="1" t="s">
        <v>629</v>
      </c>
      <c r="D18" s="2">
        <f t="shared" ref="D18:I18" si="2">SUM(D12:D17)</f>
        <v>1741651.7273183912</v>
      </c>
      <c r="E18" s="2">
        <f t="shared" si="2"/>
        <v>1633481.3795941081</v>
      </c>
      <c r="F18" s="2">
        <f t="shared" si="2"/>
        <v>1</v>
      </c>
      <c r="G18" s="2">
        <f t="shared" si="2"/>
        <v>108169.4981102841</v>
      </c>
      <c r="H18" s="2">
        <f t="shared" si="2"/>
        <v>1743968.5974707832</v>
      </c>
      <c r="I18" s="2">
        <f t="shared" si="2"/>
        <v>1852138.095581067</v>
      </c>
    </row>
    <row r="20" spans="1:12">
      <c r="B20" s="3"/>
      <c r="C20" s="4" t="s">
        <v>20</v>
      </c>
      <c r="D20" s="3">
        <f t="shared" ref="D20:I20" si="3">D10 + D18</f>
        <v>1777194.2894803409</v>
      </c>
      <c r="E20" s="3">
        <f t="shared" si="3"/>
        <v>1633481.3795941081</v>
      </c>
      <c r="F20" s="3">
        <f t="shared" si="3"/>
        <v>1</v>
      </c>
      <c r="G20" s="3">
        <f t="shared" si="3"/>
        <v>108169.4981102841</v>
      </c>
      <c r="H20" s="3">
        <f t="shared" si="3"/>
        <v>1779559.2388404612</v>
      </c>
      <c r="I20" s="3">
        <f t="shared" si="3"/>
        <v>1887728.7369507451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8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1:12">
      <c r="B1" s="7" t="s">
        <v>0</v>
      </c>
      <c r="C1" s="8"/>
      <c r="D1" s="8"/>
      <c r="E1" s="8"/>
      <c r="F1" s="8"/>
      <c r="G1" s="8"/>
      <c r="H1" s="8"/>
      <c r="I1" s="8"/>
    </row>
    <row r="2" spans="1:12">
      <c r="B2" s="7" t="s">
        <v>1</v>
      </c>
      <c r="C2" s="8"/>
      <c r="D2" s="8"/>
      <c r="E2" s="8"/>
      <c r="F2" s="8"/>
      <c r="G2" s="8"/>
      <c r="H2" s="8"/>
      <c r="I2" s="8"/>
    </row>
    <row r="3" spans="1:12">
      <c r="B3" s="7" t="s">
        <v>2</v>
      </c>
      <c r="C3" s="8"/>
      <c r="D3" s="8"/>
      <c r="E3" s="8"/>
      <c r="F3" s="8"/>
      <c r="G3" s="8"/>
      <c r="H3" s="8"/>
      <c r="I3" s="8"/>
    </row>
    <row r="4" spans="1:12">
      <c r="B4" s="7" t="s">
        <v>3</v>
      </c>
      <c r="C4" s="8"/>
      <c r="D4" s="8"/>
      <c r="E4" s="8"/>
      <c r="F4" s="8"/>
      <c r="G4" s="8"/>
      <c r="H4" s="8"/>
      <c r="I4" s="8"/>
    </row>
    <row r="5" spans="1:12">
      <c r="B5" s="7"/>
      <c r="C5" s="8"/>
      <c r="D5" s="8"/>
      <c r="E5" s="8"/>
      <c r="F5" s="8"/>
      <c r="G5" s="8"/>
      <c r="H5" s="8"/>
      <c r="I5" s="8"/>
    </row>
    <row r="6" spans="1:12">
      <c r="B6" s="7" t="s">
        <v>19</v>
      </c>
      <c r="C6" s="8"/>
      <c r="D6" s="8"/>
      <c r="E6" s="8"/>
      <c r="F6" s="8"/>
      <c r="G6" s="8"/>
      <c r="H6" s="8"/>
      <c r="I6" s="8"/>
    </row>
    <row r="7" spans="1:12">
      <c r="B7" s="7"/>
      <c r="C7" s="8"/>
      <c r="D7" s="8"/>
      <c r="E7" s="8"/>
      <c r="F7" s="8"/>
      <c r="G7" s="8"/>
      <c r="H7" s="8"/>
      <c r="I7" s="8"/>
    </row>
    <row r="8" spans="1:12" ht="33" customHeight="1">
      <c r="B8" s="5" t="s">
        <v>5</v>
      </c>
      <c r="C8" s="6" t="s">
        <v>6</v>
      </c>
      <c r="D8" s="11" t="s">
        <v>633</v>
      </c>
      <c r="E8" s="11" t="s">
        <v>636</v>
      </c>
      <c r="F8" s="11" t="s">
        <v>1265</v>
      </c>
      <c r="G8" s="11" t="s">
        <v>627</v>
      </c>
      <c r="H8" s="5" t="s">
        <v>634</v>
      </c>
      <c r="I8" s="5" t="s">
        <v>635</v>
      </c>
    </row>
    <row r="9" spans="1:12">
      <c r="B9" s="1">
        <v>13</v>
      </c>
      <c r="C9" s="1" t="s">
        <v>19</v>
      </c>
      <c r="D9" s="1">
        <v>4659.7546245498716</v>
      </c>
      <c r="E9" s="1">
        <v>0</v>
      </c>
      <c r="G9" s="1">
        <v>0</v>
      </c>
      <c r="H9" s="1">
        <v>4490.263955801448</v>
      </c>
      <c r="I9" s="1">
        <f>SUM(G9:H9)</f>
        <v>4490.263955801448</v>
      </c>
    </row>
    <row r="10" spans="1:12">
      <c r="C10" s="1" t="s">
        <v>628</v>
      </c>
      <c r="D10" s="2">
        <f>SUM(D9:D9)</f>
        <v>4659.7546245498716</v>
      </c>
      <c r="E10" s="2">
        <f>SUM(E9:E9)</f>
        <v>0</v>
      </c>
      <c r="F10" s="2"/>
      <c r="G10" s="2">
        <f>SUM(G9:G9)</f>
        <v>0</v>
      </c>
      <c r="H10" s="2">
        <f>SUM(H9:H9)</f>
        <v>4490.263955801448</v>
      </c>
      <c r="I10" s="2">
        <f>SUM(I9:I9)</f>
        <v>4490.263955801448</v>
      </c>
    </row>
    <row r="12" spans="1:12">
      <c r="A12" s="1" t="s">
        <v>740</v>
      </c>
      <c r="B12" s="1">
        <v>97</v>
      </c>
      <c r="C12" s="1" t="s">
        <v>104</v>
      </c>
      <c r="D12" s="1">
        <v>222.52974850395424</v>
      </c>
      <c r="E12" s="1">
        <v>505.45965017094602</v>
      </c>
      <c r="G12" s="1">
        <v>-282.92990166699144</v>
      </c>
      <c r="H12" s="1">
        <v>214.36497401718333</v>
      </c>
      <c r="I12" s="1">
        <f t="shared" ref="I12:I65" si="0">SUM(G12:H12)</f>
        <v>-68.564927649808112</v>
      </c>
      <c r="K12" s="1">
        <f>IFERROR(VLOOKUP(A12,'Raw Data - Approved 2014 SWCAP'!$F$4:$R$588,8,FALSE),0)</f>
        <v>505</v>
      </c>
      <c r="L12" s="1">
        <f>ROUND(K12-E12,0)</f>
        <v>0</v>
      </c>
    </row>
    <row r="13" spans="1:12">
      <c r="A13" s="1" t="s">
        <v>756</v>
      </c>
      <c r="B13" s="1">
        <v>114</v>
      </c>
      <c r="C13" s="1" t="s">
        <v>121</v>
      </c>
      <c r="D13" s="1">
        <v>4005.5354730711756</v>
      </c>
      <c r="E13" s="1">
        <v>4549.1368515385102</v>
      </c>
      <c r="G13" s="1">
        <v>-543.60137846733528</v>
      </c>
      <c r="H13" s="1">
        <v>3858.5695323092996</v>
      </c>
      <c r="I13" s="1">
        <f t="shared" si="0"/>
        <v>3314.9681538419645</v>
      </c>
      <c r="K13" s="1">
        <f>IFERROR(VLOOKUP(A13,'Raw Data - Approved 2014 SWCAP'!$F$4:$R$588,8,FALSE),0)</f>
        <v>4549</v>
      </c>
      <c r="L13" s="1">
        <f t="shared" ref="L13:L65" si="1">ROUND(K13-E13,0)</f>
        <v>0</v>
      </c>
    </row>
    <row r="14" spans="1:12">
      <c r="A14" s="1" t="s">
        <v>837</v>
      </c>
      <c r="B14" s="1">
        <v>202</v>
      </c>
      <c r="C14" s="1" t="s">
        <v>209</v>
      </c>
      <c r="D14" s="1">
        <v>4895.6544670869926</v>
      </c>
      <c r="E14" s="1">
        <v>5560.0561518803997</v>
      </c>
      <c r="G14" s="1">
        <v>-664.40168479340969</v>
      </c>
      <c r="H14" s="1">
        <v>4716.0294283780331</v>
      </c>
      <c r="I14" s="1">
        <f t="shared" si="0"/>
        <v>4051.6277435846232</v>
      </c>
      <c r="K14" s="1">
        <f>IFERROR(VLOOKUP(A14,'Raw Data - Approved 2014 SWCAP'!$F$4:$R$588,8,FALSE),0)</f>
        <v>5560</v>
      </c>
      <c r="L14" s="1">
        <f t="shared" si="1"/>
        <v>0</v>
      </c>
    </row>
    <row r="15" spans="1:12">
      <c r="A15" s="1" t="s">
        <v>840</v>
      </c>
      <c r="B15" s="1">
        <v>205</v>
      </c>
      <c r="C15" s="1" t="s">
        <v>212</v>
      </c>
      <c r="D15" s="1">
        <v>8456.1304431502613</v>
      </c>
      <c r="E15" s="1">
        <v>9856.4631783334407</v>
      </c>
      <c r="G15" s="1">
        <v>-1400.3327351831806</v>
      </c>
      <c r="H15" s="1">
        <v>8145.8690126529664</v>
      </c>
      <c r="I15" s="1">
        <f t="shared" si="0"/>
        <v>6745.536277469786</v>
      </c>
      <c r="K15" s="1">
        <f>IFERROR(VLOOKUP(A15,'Raw Data - Approved 2014 SWCAP'!$F$4:$R$588,8,FALSE),0)</f>
        <v>9856</v>
      </c>
      <c r="L15" s="1">
        <f t="shared" si="1"/>
        <v>0</v>
      </c>
    </row>
    <row r="16" spans="1:12">
      <c r="A16" s="1" t="s">
        <v>841</v>
      </c>
      <c r="B16" s="1">
        <v>206</v>
      </c>
      <c r="C16" s="1" t="s">
        <v>213</v>
      </c>
      <c r="D16" s="1">
        <v>19028.518794573127</v>
      </c>
      <c r="E16" s="1">
        <v>20218.386006837802</v>
      </c>
      <c r="G16" s="1">
        <v>-1189.8672122647022</v>
      </c>
      <c r="H16" s="1">
        <v>18330.348928209347</v>
      </c>
      <c r="I16" s="1">
        <f t="shared" si="0"/>
        <v>17140.481715944647</v>
      </c>
      <c r="K16" s="1">
        <f>IFERROR(VLOOKUP(A16,'Raw Data - Approved 2014 SWCAP'!$F$4:$R$588,8,FALSE),0)</f>
        <v>20218</v>
      </c>
      <c r="L16" s="1">
        <f t="shared" si="1"/>
        <v>0</v>
      </c>
    </row>
    <row r="17" spans="1:12">
      <c r="A17" s="1" t="s">
        <v>844</v>
      </c>
      <c r="B17" s="1">
        <v>209</v>
      </c>
      <c r="C17" s="1" t="s">
        <v>216</v>
      </c>
      <c r="D17" s="1">
        <v>445.05949700790848</v>
      </c>
      <c r="E17" s="1">
        <v>123.83761429188201</v>
      </c>
      <c r="G17" s="1">
        <v>321.22188271602676</v>
      </c>
      <c r="H17" s="1">
        <v>428.72994803436666</v>
      </c>
      <c r="I17" s="1">
        <f t="shared" si="0"/>
        <v>749.95183075039336</v>
      </c>
      <c r="K17" s="1">
        <f>IFERROR(VLOOKUP(A17,'Raw Data - Approved 2014 SWCAP'!$F$4:$R$588,8,FALSE),0)</f>
        <v>124</v>
      </c>
      <c r="L17" s="1">
        <f t="shared" si="1"/>
        <v>0</v>
      </c>
    </row>
    <row r="18" spans="1:12">
      <c r="A18" s="1" t="s">
        <v>845</v>
      </c>
      <c r="B18" s="1">
        <v>210</v>
      </c>
      <c r="C18" s="1" t="s">
        <v>217</v>
      </c>
      <c r="D18" s="1">
        <v>4515.1285971452317</v>
      </c>
      <c r="E18" s="1">
        <v>5256.78036177784</v>
      </c>
      <c r="G18" s="1">
        <v>-741.651764632604</v>
      </c>
      <c r="H18" s="1">
        <v>4349.465322808649</v>
      </c>
      <c r="I18" s="1">
        <f t="shared" si="0"/>
        <v>3607.8135581760453</v>
      </c>
      <c r="K18" s="1">
        <f>IFERROR(VLOOKUP(A18,'Raw Data - Approved 2014 SWCAP'!$F$4:$R$588,8,FALSE),0)</f>
        <v>5257</v>
      </c>
      <c r="L18" s="1">
        <f t="shared" si="1"/>
        <v>0</v>
      </c>
    </row>
    <row r="19" spans="1:12">
      <c r="A19" s="1" t="s">
        <v>846</v>
      </c>
      <c r="B19" s="1">
        <v>211</v>
      </c>
      <c r="C19" s="1" t="s">
        <v>218</v>
      </c>
      <c r="D19" s="1">
        <v>33554.318598096863</v>
      </c>
      <c r="E19" s="1">
        <v>30219.068985905</v>
      </c>
      <c r="G19" s="1">
        <v>3335.2496121918748</v>
      </c>
      <c r="H19" s="1">
        <v>8369.5058916581693</v>
      </c>
      <c r="I19" s="1">
        <f t="shared" si="0"/>
        <v>11704.755503850043</v>
      </c>
      <c r="K19" s="1">
        <f>IFERROR(VLOOKUP(A19,'Raw Data - Approved 2014 SWCAP'!$F$4:$R$588,8,FALSE),0)</f>
        <v>30219</v>
      </c>
      <c r="L19" s="1">
        <f t="shared" si="1"/>
        <v>0</v>
      </c>
    </row>
    <row r="20" spans="1:12">
      <c r="A20" s="1" t="s">
        <v>847</v>
      </c>
      <c r="B20" s="1">
        <v>212</v>
      </c>
      <c r="C20" s="1" t="s">
        <v>219</v>
      </c>
      <c r="D20" s="1">
        <v>26372.000495203614</v>
      </c>
      <c r="E20" s="1">
        <v>22240.224607521599</v>
      </c>
      <c r="G20" s="1">
        <v>4131.7758876820053</v>
      </c>
      <c r="H20" s="1">
        <v>25404.393070776398</v>
      </c>
      <c r="I20" s="1">
        <f t="shared" si="0"/>
        <v>29536.168958458402</v>
      </c>
      <c r="K20" s="1">
        <f>IFERROR(VLOOKUP(A20,'Raw Data - Approved 2014 SWCAP'!$F$4:$R$588,8,FALSE),0)</f>
        <v>22240</v>
      </c>
      <c r="L20" s="1">
        <f t="shared" si="1"/>
        <v>0</v>
      </c>
    </row>
    <row r="21" spans="1:12">
      <c r="A21" s="1" t="s">
        <v>849</v>
      </c>
      <c r="B21" s="1">
        <v>214</v>
      </c>
      <c r="C21" s="1" t="s">
        <v>221</v>
      </c>
      <c r="D21" s="1">
        <v>2002.7677365355878</v>
      </c>
      <c r="E21" s="1">
        <v>2274.5684257692601</v>
      </c>
      <c r="G21" s="1">
        <v>-271.80068923366764</v>
      </c>
      <c r="H21" s="1">
        <v>1929.2847661546498</v>
      </c>
      <c r="I21" s="1">
        <f t="shared" si="0"/>
        <v>1657.4840769209823</v>
      </c>
      <c r="K21" s="1">
        <f>IFERROR(VLOOKUP(A21,'Raw Data - Approved 2014 SWCAP'!$F$4:$R$588,8,FALSE),0)</f>
        <v>2275</v>
      </c>
      <c r="L21" s="1">
        <f t="shared" si="1"/>
        <v>0</v>
      </c>
    </row>
    <row r="22" spans="1:12">
      <c r="A22" s="1" t="s">
        <v>850</v>
      </c>
      <c r="B22" s="1">
        <v>215</v>
      </c>
      <c r="C22" s="1" t="s">
        <v>222</v>
      </c>
      <c r="D22" s="1">
        <v>667.58924551186271</v>
      </c>
      <c r="E22" s="1">
        <v>758.18947525641897</v>
      </c>
      <c r="G22" s="1">
        <v>-90.600229744555875</v>
      </c>
      <c r="H22" s="1">
        <v>643.09492205154993</v>
      </c>
      <c r="I22" s="1">
        <f t="shared" si="0"/>
        <v>552.49469230699401</v>
      </c>
      <c r="K22" s="1">
        <f>IFERROR(VLOOKUP(A22,'Raw Data - Approved 2014 SWCAP'!$F$4:$R$588,8,FALSE),0)</f>
        <v>758</v>
      </c>
      <c r="L22" s="1">
        <f t="shared" si="1"/>
        <v>0</v>
      </c>
    </row>
    <row r="23" spans="1:12">
      <c r="A23" s="1" t="s">
        <v>852</v>
      </c>
      <c r="B23" s="1">
        <v>217</v>
      </c>
      <c r="C23" s="1" t="s">
        <v>224</v>
      </c>
      <c r="D23" s="1">
        <v>667.58924551186271</v>
      </c>
      <c r="E23" s="1">
        <v>758.18947525641897</v>
      </c>
      <c r="G23" s="1">
        <v>-90.600229744555875</v>
      </c>
      <c r="H23" s="1">
        <v>643.09492205154993</v>
      </c>
      <c r="I23" s="1">
        <f t="shared" si="0"/>
        <v>552.49469230699401</v>
      </c>
      <c r="K23" s="1">
        <f>IFERROR(VLOOKUP(A23,'Raw Data - Approved 2014 SWCAP'!$F$4:$R$588,8,FALSE),0)</f>
        <v>758</v>
      </c>
      <c r="L23" s="1">
        <f t="shared" si="1"/>
        <v>0</v>
      </c>
    </row>
    <row r="24" spans="1:12">
      <c r="A24" s="1" t="s">
        <v>853</v>
      </c>
      <c r="B24" s="1">
        <v>218</v>
      </c>
      <c r="C24" s="1" t="s">
        <v>225</v>
      </c>
      <c r="D24" s="1">
        <v>61754.230507332344</v>
      </c>
      <c r="E24" s="1">
        <v>65585.916907931096</v>
      </c>
      <c r="G24" s="1">
        <v>-3831.6864005987222</v>
      </c>
      <c r="H24" s="1">
        <v>59488.423939508546</v>
      </c>
      <c r="I24" s="1">
        <f t="shared" si="0"/>
        <v>55656.737538909823</v>
      </c>
      <c r="K24" s="1">
        <f>IFERROR(VLOOKUP(A24,'Raw Data - Approved 2014 SWCAP'!$F$4:$R$588,8,FALSE),0)</f>
        <v>65586</v>
      </c>
      <c r="L24" s="1">
        <f t="shared" si="1"/>
        <v>0</v>
      </c>
    </row>
    <row r="25" spans="1:12">
      <c r="A25" s="1" t="s">
        <v>855</v>
      </c>
      <c r="B25" s="1">
        <v>220</v>
      </c>
      <c r="C25" s="1" t="s">
        <v>227</v>
      </c>
      <c r="D25" s="1">
        <v>150888.52127059124</v>
      </c>
      <c r="E25" s="1">
        <v>166890.139995192</v>
      </c>
      <c r="G25" s="1">
        <v>-16001.618724600798</v>
      </c>
      <c r="H25" s="1">
        <v>145352.31428209136</v>
      </c>
      <c r="I25" s="1">
        <f t="shared" si="0"/>
        <v>129350.69555749057</v>
      </c>
      <c r="K25" s="1">
        <f>IFERROR(VLOOKUP(A25,'Raw Data - Approved 2014 SWCAP'!$F$4:$R$588,8,FALSE),0)</f>
        <v>166890</v>
      </c>
      <c r="L25" s="1">
        <f t="shared" si="1"/>
        <v>0</v>
      </c>
    </row>
    <row r="26" spans="1:12">
      <c r="A26" s="1" t="s">
        <v>856</v>
      </c>
      <c r="B26" s="1">
        <v>221</v>
      </c>
      <c r="C26" s="1" t="s">
        <v>228</v>
      </c>
      <c r="D26" s="1">
        <v>55385.429105149167</v>
      </c>
      <c r="E26" s="1">
        <v>64587.634098843402</v>
      </c>
      <c r="G26" s="1">
        <v>-9202.2049936942749</v>
      </c>
      <c r="H26" s="1">
        <v>53353.29838313676</v>
      </c>
      <c r="I26" s="1">
        <f t="shared" si="0"/>
        <v>44151.093389442482</v>
      </c>
      <c r="K26" s="1">
        <f>IFERROR(VLOOKUP(A26,'Raw Data - Approved 2014 SWCAP'!$F$4:$R$588,8,FALSE),0)</f>
        <v>64588</v>
      </c>
      <c r="L26" s="1">
        <f t="shared" si="1"/>
        <v>0</v>
      </c>
    </row>
    <row r="27" spans="1:12">
      <c r="A27" s="1" t="s">
        <v>858</v>
      </c>
      <c r="B27" s="1">
        <v>223</v>
      </c>
      <c r="C27" s="1" t="s">
        <v>230</v>
      </c>
      <c r="D27" s="1">
        <v>4228.0652215751306</v>
      </c>
      <c r="E27" s="1">
        <v>1769.1087755983101</v>
      </c>
      <c r="G27" s="1">
        <v>2458.9564459768203</v>
      </c>
      <c r="H27" s="1">
        <v>4072.9345063264827</v>
      </c>
      <c r="I27" s="1">
        <f t="shared" si="0"/>
        <v>6531.8909523033035</v>
      </c>
      <c r="K27" s="1">
        <f>IFERROR(VLOOKUP(A27,'Raw Data - Approved 2014 SWCAP'!$F$4:$R$588,8,FALSE),0)</f>
        <v>1769</v>
      </c>
      <c r="L27" s="1">
        <f t="shared" si="1"/>
        <v>0</v>
      </c>
    </row>
    <row r="28" spans="1:12">
      <c r="A28" s="1" t="s">
        <v>860</v>
      </c>
      <c r="B28" s="1">
        <v>225</v>
      </c>
      <c r="C28" s="1" t="s">
        <v>232</v>
      </c>
      <c r="D28" s="1">
        <v>8073.3792757234596</v>
      </c>
      <c r="E28" s="1">
        <v>9421.7678791864291</v>
      </c>
      <c r="G28" s="1">
        <v>-1348.3886034629686</v>
      </c>
      <c r="H28" s="1">
        <v>7777.1612573434104</v>
      </c>
      <c r="I28" s="1">
        <f t="shared" si="0"/>
        <v>6428.7726538804418</v>
      </c>
      <c r="K28" s="1">
        <f>IFERROR(VLOOKUP(A28,'Raw Data - Approved 2014 SWCAP'!$F$4:$R$588,8,FALSE),0)</f>
        <v>9422</v>
      </c>
      <c r="L28" s="1">
        <f t="shared" si="1"/>
        <v>0</v>
      </c>
    </row>
    <row r="29" spans="1:12">
      <c r="A29" s="1" t="s">
        <v>861</v>
      </c>
      <c r="B29" s="1">
        <v>226</v>
      </c>
      <c r="C29" s="1" t="s">
        <v>233</v>
      </c>
      <c r="D29" s="1">
        <v>8233.6006946463076</v>
      </c>
      <c r="E29" s="1">
        <v>8974.4360887851399</v>
      </c>
      <c r="G29" s="1">
        <v>-740.83539413883466</v>
      </c>
      <c r="H29" s="1">
        <v>7931.5040386357841</v>
      </c>
      <c r="I29" s="1">
        <f t="shared" si="0"/>
        <v>7190.6686444969491</v>
      </c>
      <c r="K29" s="1">
        <f>IFERROR(VLOOKUP(A29,'Raw Data - Approved 2014 SWCAP'!$F$4:$R$588,8,FALSE),0)</f>
        <v>8974</v>
      </c>
      <c r="L29" s="1">
        <f t="shared" si="1"/>
        <v>0</v>
      </c>
    </row>
    <row r="30" spans="1:12">
      <c r="A30" s="1" t="s">
        <v>862</v>
      </c>
      <c r="B30" s="1">
        <v>227</v>
      </c>
      <c r="C30" s="1" t="s">
        <v>234</v>
      </c>
      <c r="D30" s="1">
        <v>5563.2437125988554</v>
      </c>
      <c r="E30" s="1">
        <v>5812.7859769658799</v>
      </c>
      <c r="G30" s="1">
        <v>-249.5422643670199</v>
      </c>
      <c r="H30" s="1">
        <v>5359.1243504295835</v>
      </c>
      <c r="I30" s="1">
        <f t="shared" si="0"/>
        <v>5109.5820860625636</v>
      </c>
      <c r="K30" s="1">
        <f>IFERROR(VLOOKUP(A30,'Raw Data - Approved 2014 SWCAP'!$F$4:$R$588,8,FALSE),0)</f>
        <v>5813</v>
      </c>
      <c r="L30" s="1">
        <f t="shared" si="1"/>
        <v>0</v>
      </c>
    </row>
    <row r="31" spans="1:12">
      <c r="A31" s="1" t="s">
        <v>868</v>
      </c>
      <c r="B31" s="1">
        <v>233</v>
      </c>
      <c r="C31" s="1" t="s">
        <v>240</v>
      </c>
      <c r="D31" s="1">
        <v>0</v>
      </c>
      <c r="E31" s="1">
        <v>6447.1378379304097</v>
      </c>
      <c r="G31" s="1">
        <v>-6447.1378379304124</v>
      </c>
      <c r="H31" s="1">
        <v>0</v>
      </c>
      <c r="I31" s="1">
        <f t="shared" si="0"/>
        <v>-6447.1378379304124</v>
      </c>
      <c r="K31" s="1">
        <f>IFERROR(VLOOKUP(A31,'Raw Data - Approved 2014 SWCAP'!$F$4:$R$588,8,FALSE),0)</f>
        <v>6447</v>
      </c>
      <c r="L31" s="1">
        <f t="shared" si="1"/>
        <v>0</v>
      </c>
    </row>
    <row r="32" spans="1:12">
      <c r="A32" s="1" t="s">
        <v>869</v>
      </c>
      <c r="B32" s="1">
        <v>234</v>
      </c>
      <c r="C32" s="1" t="s">
        <v>241</v>
      </c>
      <c r="D32" s="1">
        <v>22252.974850395425</v>
      </c>
      <c r="E32" s="1">
        <v>25020.2526834618</v>
      </c>
      <c r="G32" s="1">
        <v>-2767.2778330663896</v>
      </c>
      <c r="H32" s="1">
        <v>21436.497401718334</v>
      </c>
      <c r="I32" s="1">
        <f t="shared" si="0"/>
        <v>18669.219568651944</v>
      </c>
      <c r="K32" s="1">
        <f>IFERROR(VLOOKUP(A32,'Raw Data - Approved 2014 SWCAP'!$F$4:$R$588,8,FALSE),0)</f>
        <v>25020</v>
      </c>
      <c r="L32" s="1">
        <f t="shared" si="1"/>
        <v>0</v>
      </c>
    </row>
    <row r="33" spans="1:12">
      <c r="A33" s="1" t="s">
        <v>879</v>
      </c>
      <c r="B33" s="1">
        <v>244</v>
      </c>
      <c r="C33" s="1" t="s">
        <v>251</v>
      </c>
      <c r="D33" s="1">
        <v>2892.886730551405</v>
      </c>
      <c r="E33" s="1">
        <v>3285.4877261111501</v>
      </c>
      <c r="G33" s="1">
        <v>-392.6009955597421</v>
      </c>
      <c r="H33" s="1">
        <v>2786.7446622233829</v>
      </c>
      <c r="I33" s="1">
        <f t="shared" si="0"/>
        <v>2394.1436666636409</v>
      </c>
      <c r="K33" s="1">
        <f>IFERROR(VLOOKUP(A33,'Raw Data - Approved 2014 SWCAP'!$F$4:$R$588,8,FALSE),0)</f>
        <v>3285</v>
      </c>
      <c r="L33" s="1">
        <f t="shared" si="1"/>
        <v>0</v>
      </c>
    </row>
    <row r="34" spans="1:12">
      <c r="A34" s="1" t="s">
        <v>883</v>
      </c>
      <c r="B34" s="1">
        <v>248</v>
      </c>
      <c r="C34" s="1" t="s">
        <v>255</v>
      </c>
      <c r="D34" s="1">
        <v>4564.085141816101</v>
      </c>
      <c r="E34" s="1">
        <v>4678.0290623320998</v>
      </c>
      <c r="G34" s="1">
        <v>-113.94392051600126</v>
      </c>
      <c r="H34" s="1">
        <v>4396.6256170924298</v>
      </c>
      <c r="I34" s="1">
        <f t="shared" si="0"/>
        <v>4282.6816965764283</v>
      </c>
      <c r="K34" s="1">
        <f>IFERROR(VLOOKUP(A34,'Raw Data - Approved 2014 SWCAP'!$F$4:$R$588,8,FALSE),0)</f>
        <v>4678</v>
      </c>
      <c r="L34" s="1">
        <f t="shared" si="1"/>
        <v>0</v>
      </c>
    </row>
    <row r="35" spans="1:12">
      <c r="A35" s="1" t="s">
        <v>884</v>
      </c>
      <c r="B35" s="1">
        <v>249</v>
      </c>
      <c r="C35" s="1" t="s">
        <v>256</v>
      </c>
      <c r="D35" s="1">
        <v>2002.7677365355878</v>
      </c>
      <c r="E35" s="1">
        <v>2150.73081147737</v>
      </c>
      <c r="G35" s="1">
        <v>-147.96307494178592</v>
      </c>
      <c r="H35" s="1">
        <v>1929.2847661546498</v>
      </c>
      <c r="I35" s="1">
        <f t="shared" si="0"/>
        <v>1781.3216912128639</v>
      </c>
      <c r="K35" s="1">
        <f>IFERROR(VLOOKUP(A35,'Raw Data - Approved 2014 SWCAP'!$F$4:$R$588,8,FALSE),0)</f>
        <v>2151</v>
      </c>
      <c r="L35" s="1">
        <f t="shared" si="1"/>
        <v>0</v>
      </c>
    </row>
    <row r="36" spans="1:12">
      <c r="A36" s="1" t="s">
        <v>889</v>
      </c>
      <c r="B36" s="1">
        <v>255</v>
      </c>
      <c r="C36" s="1" t="s">
        <v>262</v>
      </c>
      <c r="D36" s="1">
        <v>3451.4363992963299</v>
      </c>
      <c r="E36" s="1">
        <v>2908.9202867337899</v>
      </c>
      <c r="G36" s="1">
        <v>542.5161125625375</v>
      </c>
      <c r="H36" s="1">
        <v>3324.8007470065131</v>
      </c>
      <c r="I36" s="1">
        <f t="shared" si="0"/>
        <v>3867.3168595690504</v>
      </c>
      <c r="K36" s="1">
        <f>IFERROR(VLOOKUP(A36,'Raw Data - Approved 2014 SWCAP'!$F$4:$R$588,8,FALSE),0)</f>
        <v>2909</v>
      </c>
      <c r="L36" s="1">
        <f t="shared" si="1"/>
        <v>0</v>
      </c>
    </row>
    <row r="37" spans="1:12">
      <c r="A37" s="1" t="s">
        <v>890</v>
      </c>
      <c r="B37" s="1">
        <v>256</v>
      </c>
      <c r="C37" s="1" t="s">
        <v>263</v>
      </c>
      <c r="D37" s="1">
        <v>43753.799150847481</v>
      </c>
      <c r="E37" s="1">
        <v>42868.032930997899</v>
      </c>
      <c r="G37" s="1">
        <v>885.76621984957535</v>
      </c>
      <c r="H37" s="1">
        <v>42148.441191258593</v>
      </c>
      <c r="I37" s="1">
        <f t="shared" si="0"/>
        <v>43034.207411108167</v>
      </c>
      <c r="K37" s="1">
        <f>IFERROR(VLOOKUP(A37,'Raw Data - Approved 2014 SWCAP'!$F$4:$R$588,8,FALSE),0)</f>
        <v>42868</v>
      </c>
      <c r="L37" s="1">
        <f t="shared" si="1"/>
        <v>0</v>
      </c>
    </row>
    <row r="38" spans="1:12">
      <c r="A38" s="1" t="s">
        <v>894</v>
      </c>
      <c r="B38" s="1">
        <v>260</v>
      </c>
      <c r="C38" s="1" t="s">
        <v>267</v>
      </c>
      <c r="D38" s="1">
        <v>3115.4164790553586</v>
      </c>
      <c r="E38" s="1">
        <v>3032.75790102567</v>
      </c>
      <c r="G38" s="1">
        <v>82.658578029684975</v>
      </c>
      <c r="H38" s="1">
        <v>3001.109636240566</v>
      </c>
      <c r="I38" s="1">
        <f t="shared" si="0"/>
        <v>3083.7682142702511</v>
      </c>
      <c r="K38" s="1">
        <f>IFERROR(VLOOKUP(A38,'Raw Data - Approved 2014 SWCAP'!$F$4:$R$588,8,FALSE),0)</f>
        <v>3033</v>
      </c>
      <c r="L38" s="1">
        <f t="shared" si="1"/>
        <v>0</v>
      </c>
    </row>
    <row r="39" spans="1:12">
      <c r="A39" s="1" t="s">
        <v>895</v>
      </c>
      <c r="B39" s="1">
        <v>261</v>
      </c>
      <c r="C39" s="1" t="s">
        <v>268</v>
      </c>
      <c r="D39" s="1">
        <v>4005.5354730711756</v>
      </c>
      <c r="E39" s="1">
        <v>5054.5965017094604</v>
      </c>
      <c r="G39" s="1">
        <v>-1049.0610286382807</v>
      </c>
      <c r="H39" s="1">
        <v>3858.5695323092996</v>
      </c>
      <c r="I39" s="1">
        <f t="shared" si="0"/>
        <v>2809.5085036710188</v>
      </c>
      <c r="K39" s="1">
        <f>IFERROR(VLOOKUP(A39,'Raw Data - Approved 2014 SWCAP'!$F$4:$R$588,8,FALSE),0)</f>
        <v>5055</v>
      </c>
      <c r="L39" s="1">
        <f t="shared" si="1"/>
        <v>0</v>
      </c>
    </row>
    <row r="40" spans="1:12">
      <c r="A40" s="1" t="s">
        <v>896</v>
      </c>
      <c r="B40" s="1">
        <v>262</v>
      </c>
      <c r="C40" s="1" t="s">
        <v>269</v>
      </c>
      <c r="D40" s="1">
        <v>2225.2974850395422</v>
      </c>
      <c r="E40" s="1">
        <v>2527.2982508547302</v>
      </c>
      <c r="G40" s="1">
        <v>-302.00076581518618</v>
      </c>
      <c r="H40" s="1">
        <v>2143.6497401718334</v>
      </c>
      <c r="I40" s="1">
        <f t="shared" si="0"/>
        <v>1841.6489743566472</v>
      </c>
      <c r="K40" s="1">
        <f>IFERROR(VLOOKUP(A40,'Raw Data - Approved 2014 SWCAP'!$F$4:$R$588,8,FALSE),0)</f>
        <v>2527</v>
      </c>
      <c r="L40" s="1">
        <f t="shared" si="1"/>
        <v>0</v>
      </c>
    </row>
    <row r="41" spans="1:12">
      <c r="A41" s="1" t="s">
        <v>897</v>
      </c>
      <c r="B41" s="1">
        <v>263</v>
      </c>
      <c r="C41" s="1" t="s">
        <v>270</v>
      </c>
      <c r="D41" s="1">
        <v>20477.187457333868</v>
      </c>
      <c r="E41" s="1">
        <v>23008.523275781499</v>
      </c>
      <c r="G41" s="1">
        <v>-2531.3358184475806</v>
      </c>
      <c r="H41" s="1">
        <v>19725.864909061213</v>
      </c>
      <c r="I41" s="1">
        <f t="shared" si="0"/>
        <v>17194.529090613632</v>
      </c>
      <c r="K41" s="1">
        <f>IFERROR(VLOOKUP(A41,'Raw Data - Approved 2014 SWCAP'!$F$4:$R$588,8,FALSE),0)</f>
        <v>23009</v>
      </c>
      <c r="L41" s="1">
        <f t="shared" si="1"/>
        <v>0</v>
      </c>
    </row>
    <row r="42" spans="1:12">
      <c r="A42" s="1" t="s">
        <v>899</v>
      </c>
      <c r="B42" s="1">
        <v>265</v>
      </c>
      <c r="C42" s="1" t="s">
        <v>272</v>
      </c>
      <c r="D42" s="1">
        <v>4673.124718583038</v>
      </c>
      <c r="E42" s="1">
        <v>5054.5965017094604</v>
      </c>
      <c r="G42" s="1">
        <v>-381.47178312641825</v>
      </c>
      <c r="H42" s="1">
        <v>4501.664454360849</v>
      </c>
      <c r="I42" s="1">
        <f t="shared" si="0"/>
        <v>4120.1926712344311</v>
      </c>
      <c r="K42" s="1">
        <f>IFERROR(VLOOKUP(A42,'Raw Data - Approved 2014 SWCAP'!$F$4:$R$588,8,FALSE),0)</f>
        <v>5055</v>
      </c>
      <c r="L42" s="1">
        <f t="shared" si="1"/>
        <v>0</v>
      </c>
    </row>
    <row r="43" spans="1:12">
      <c r="A43" s="1" t="s">
        <v>900</v>
      </c>
      <c r="B43" s="1">
        <v>266</v>
      </c>
      <c r="C43" s="1" t="s">
        <v>273</v>
      </c>
      <c r="D43" s="1">
        <v>5340.7139640949008</v>
      </c>
      <c r="E43" s="1">
        <v>4801.8666766239803</v>
      </c>
      <c r="G43" s="1">
        <v>538.84728747091731</v>
      </c>
      <c r="H43" s="1">
        <v>5144.7593764123994</v>
      </c>
      <c r="I43" s="1">
        <f t="shared" si="0"/>
        <v>5683.6066638833163</v>
      </c>
      <c r="K43" s="1">
        <f>IFERROR(VLOOKUP(A43,'Raw Data - Approved 2014 SWCAP'!$F$4:$R$588,8,FALSE),0)</f>
        <v>4802</v>
      </c>
      <c r="L43" s="1">
        <f t="shared" si="1"/>
        <v>0</v>
      </c>
    </row>
    <row r="44" spans="1:12">
      <c r="A44" s="1" t="s">
        <v>901</v>
      </c>
      <c r="B44" s="1">
        <v>267</v>
      </c>
      <c r="C44" s="1" t="s">
        <v>274</v>
      </c>
      <c r="D44" s="1">
        <v>4673.124718583038</v>
      </c>
      <c r="E44" s="1">
        <v>3667.1097619902098</v>
      </c>
      <c r="G44" s="1">
        <v>1006.0149565928276</v>
      </c>
      <c r="H44" s="1">
        <v>4501.664454360849</v>
      </c>
      <c r="I44" s="1">
        <f t="shared" si="0"/>
        <v>5507.6794109536768</v>
      </c>
      <c r="K44" s="1">
        <f>IFERROR(VLOOKUP(A44,'Raw Data - Approved 2014 SWCAP'!$F$4:$R$588,8,FALSE),0)</f>
        <v>3667</v>
      </c>
      <c r="L44" s="1">
        <f t="shared" si="1"/>
        <v>0</v>
      </c>
    </row>
    <row r="45" spans="1:12">
      <c r="A45" s="1" t="s">
        <v>903</v>
      </c>
      <c r="B45" s="1">
        <v>269</v>
      </c>
      <c r="C45" s="1" t="s">
        <v>276</v>
      </c>
      <c r="D45" s="1">
        <v>4119.0256448081927</v>
      </c>
      <c r="E45" s="1">
        <v>5054.5965017094604</v>
      </c>
      <c r="G45" s="1">
        <v>-935.57085690126416</v>
      </c>
      <c r="H45" s="1">
        <v>3967.895669058063</v>
      </c>
      <c r="I45" s="1">
        <f t="shared" si="0"/>
        <v>3032.324812156799</v>
      </c>
      <c r="K45" s="1">
        <f>IFERROR(VLOOKUP(A45,'Raw Data - Approved 2014 SWCAP'!$F$4:$R$588,8,FALSE),0)</f>
        <v>5055</v>
      </c>
      <c r="L45" s="1">
        <f t="shared" si="1"/>
        <v>0</v>
      </c>
    </row>
    <row r="46" spans="1:12">
      <c r="A46" s="1" t="s">
        <v>904</v>
      </c>
      <c r="B46" s="1">
        <v>270</v>
      </c>
      <c r="C46" s="1" t="s">
        <v>277</v>
      </c>
      <c r="D46" s="1">
        <v>10236.368431181894</v>
      </c>
      <c r="E46" s="1">
        <v>12383.7614291882</v>
      </c>
      <c r="G46" s="1">
        <v>-2147.3929980062753</v>
      </c>
      <c r="H46" s="1">
        <v>9860.7888047904344</v>
      </c>
      <c r="I46" s="1">
        <f t="shared" si="0"/>
        <v>7713.3958067841595</v>
      </c>
      <c r="K46" s="1">
        <f>IFERROR(VLOOKUP(A46,'Raw Data - Approved 2014 SWCAP'!$F$4:$R$588,8,FALSE),0)</f>
        <v>12384</v>
      </c>
      <c r="L46" s="1">
        <f t="shared" si="1"/>
        <v>0</v>
      </c>
    </row>
    <row r="47" spans="1:12">
      <c r="A47" s="1" t="s">
        <v>905</v>
      </c>
      <c r="B47" s="1">
        <v>271</v>
      </c>
      <c r="C47" s="1" t="s">
        <v>278</v>
      </c>
      <c r="D47" s="1">
        <v>6453.3627066146719</v>
      </c>
      <c r="E47" s="1">
        <v>7897.8070339210299</v>
      </c>
      <c r="G47" s="1">
        <v>-1444.4443273063539</v>
      </c>
      <c r="H47" s="1">
        <v>6216.5842464983161</v>
      </c>
      <c r="I47" s="1">
        <f t="shared" si="0"/>
        <v>4772.1399191919627</v>
      </c>
      <c r="K47" s="1">
        <f>IFERROR(VLOOKUP(A47,'Raw Data - Approved 2014 SWCAP'!$F$4:$R$588,8,FALSE),0)</f>
        <v>7898</v>
      </c>
      <c r="L47" s="1">
        <f t="shared" si="1"/>
        <v>0</v>
      </c>
    </row>
    <row r="48" spans="1:12">
      <c r="A48" s="1" t="s">
        <v>907</v>
      </c>
      <c r="B48" s="1">
        <v>273</v>
      </c>
      <c r="C48" s="1" t="s">
        <v>280</v>
      </c>
      <c r="D48" s="1">
        <v>48066.425676854116</v>
      </c>
      <c r="E48" s="1">
        <v>46755.017640812497</v>
      </c>
      <c r="G48" s="1">
        <v>1311.4080360416358</v>
      </c>
      <c r="H48" s="1">
        <v>46302.834387711599</v>
      </c>
      <c r="I48" s="1">
        <f t="shared" si="0"/>
        <v>47614.242423753232</v>
      </c>
      <c r="K48" s="1">
        <f>IFERROR(VLOOKUP(A48,'Raw Data - Approved 2014 SWCAP'!$F$4:$R$588,8,FALSE),0)</f>
        <v>46755</v>
      </c>
      <c r="L48" s="1">
        <f t="shared" si="1"/>
        <v>0</v>
      </c>
    </row>
    <row r="49" spans="1:12">
      <c r="A49" s="1" t="s">
        <v>908</v>
      </c>
      <c r="B49" s="1">
        <v>274</v>
      </c>
      <c r="C49" s="1" t="s">
        <v>281</v>
      </c>
      <c r="D49" s="1">
        <v>27825.119752934435</v>
      </c>
      <c r="E49" s="1">
        <v>29331.823499419999</v>
      </c>
      <c r="G49" s="1">
        <v>-1506.7037464855425</v>
      </c>
      <c r="H49" s="1">
        <v>26804.196351108607</v>
      </c>
      <c r="I49" s="1">
        <f t="shared" si="0"/>
        <v>25297.492604623065</v>
      </c>
      <c r="K49" s="1">
        <f>IFERROR(VLOOKUP(A49,'Raw Data - Approved 2014 SWCAP'!$F$4:$R$588,8,FALSE),0)</f>
        <v>29332</v>
      </c>
      <c r="L49" s="1">
        <f t="shared" si="1"/>
        <v>0</v>
      </c>
    </row>
    <row r="50" spans="1:12">
      <c r="A50" s="1" t="s">
        <v>911</v>
      </c>
      <c r="B50" s="1">
        <v>277</v>
      </c>
      <c r="C50" s="1" t="s">
        <v>284</v>
      </c>
      <c r="D50" s="1">
        <v>282726.27077175892</v>
      </c>
      <c r="E50" s="1">
        <v>252477.095260387</v>
      </c>
      <c r="G50" s="1">
        <v>30249.175511371512</v>
      </c>
      <c r="H50" s="1">
        <v>272352.8431385716</v>
      </c>
      <c r="I50" s="1">
        <f t="shared" si="0"/>
        <v>302602.01864994311</v>
      </c>
      <c r="K50" s="1">
        <f>IFERROR(VLOOKUP(A50,'Raw Data - Approved 2014 SWCAP'!$F$4:$R$588,8,FALSE),0)</f>
        <v>252477</v>
      </c>
      <c r="L50" s="1">
        <f t="shared" si="1"/>
        <v>0</v>
      </c>
    </row>
    <row r="51" spans="1:12">
      <c r="A51" s="1" t="s">
        <v>912</v>
      </c>
      <c r="B51" s="1">
        <v>278</v>
      </c>
      <c r="C51" s="1" t="s">
        <v>285</v>
      </c>
      <c r="D51" s="1">
        <v>1557.7082395276793</v>
      </c>
      <c r="E51" s="1">
        <v>1769.1087755983101</v>
      </c>
      <c r="G51" s="1">
        <v>-211.40053607063035</v>
      </c>
      <c r="H51" s="1">
        <v>1500.554818120283</v>
      </c>
      <c r="I51" s="1">
        <f t="shared" si="0"/>
        <v>1289.1542820496527</v>
      </c>
      <c r="K51" s="1">
        <f>IFERROR(VLOOKUP(A51,'Raw Data - Approved 2014 SWCAP'!$F$4:$R$588,8,FALSE),0)</f>
        <v>1769</v>
      </c>
      <c r="L51" s="1">
        <f t="shared" si="1"/>
        <v>0</v>
      </c>
    </row>
    <row r="52" spans="1:12">
      <c r="A52" s="1" t="s">
        <v>913</v>
      </c>
      <c r="B52" s="1">
        <v>279</v>
      </c>
      <c r="C52" s="1" t="s">
        <v>286</v>
      </c>
      <c r="D52" s="1">
        <v>25145.861580946828</v>
      </c>
      <c r="E52" s="1">
        <v>30580.308835342199</v>
      </c>
      <c r="G52" s="1">
        <v>-5434.447254395388</v>
      </c>
      <c r="H52" s="1">
        <v>24223.242063941718</v>
      </c>
      <c r="I52" s="1">
        <f t="shared" si="0"/>
        <v>18788.794809546329</v>
      </c>
      <c r="K52" s="1">
        <f>IFERROR(VLOOKUP(A52,'Raw Data - Approved 2014 SWCAP'!$F$4:$R$588,8,FALSE),0)</f>
        <v>30580</v>
      </c>
      <c r="L52" s="1">
        <f t="shared" si="1"/>
        <v>0</v>
      </c>
    </row>
    <row r="53" spans="1:12">
      <c r="A53" s="1" t="s">
        <v>926</v>
      </c>
      <c r="B53" s="1">
        <v>292</v>
      </c>
      <c r="C53" s="1" t="s">
        <v>299</v>
      </c>
      <c r="D53" s="1">
        <v>18915.028622836111</v>
      </c>
      <c r="E53" s="1">
        <v>29316.659709914798</v>
      </c>
      <c r="G53" s="1">
        <v>-10401.631087078742</v>
      </c>
      <c r="H53" s="1">
        <v>18221.022791460586</v>
      </c>
      <c r="I53" s="1">
        <f t="shared" si="0"/>
        <v>7819.3917043818437</v>
      </c>
      <c r="K53" s="1">
        <f>IFERROR(VLOOKUP(A53,'Raw Data - Approved 2014 SWCAP'!$F$4:$R$588,8,FALSE),0)</f>
        <v>29317</v>
      </c>
      <c r="L53" s="1">
        <f t="shared" si="1"/>
        <v>0</v>
      </c>
    </row>
    <row r="54" spans="1:12">
      <c r="A54" s="1" t="s">
        <v>928</v>
      </c>
      <c r="B54" s="1">
        <v>295</v>
      </c>
      <c r="C54" s="1" t="s">
        <v>302</v>
      </c>
      <c r="D54" s="1">
        <v>9573.2297806401111</v>
      </c>
      <c r="E54" s="1">
        <v>10872.437075177</v>
      </c>
      <c r="G54" s="1">
        <v>-1299.2072945369314</v>
      </c>
      <c r="H54" s="1">
        <v>9221.9811822192278</v>
      </c>
      <c r="I54" s="1">
        <f t="shared" si="0"/>
        <v>7922.7738876822968</v>
      </c>
      <c r="K54" s="1">
        <f>IFERROR(VLOOKUP(A54,'Raw Data - Approved 2014 SWCAP'!$F$4:$R$588,8,FALSE),0)</f>
        <v>10872</v>
      </c>
      <c r="L54" s="1">
        <f t="shared" si="1"/>
        <v>0</v>
      </c>
    </row>
    <row r="55" spans="1:12">
      <c r="A55" s="1" t="s">
        <v>930</v>
      </c>
      <c r="B55" s="1">
        <v>297</v>
      </c>
      <c r="C55" s="1" t="s">
        <v>304</v>
      </c>
      <c r="D55" s="1">
        <v>32266.813533073364</v>
      </c>
      <c r="E55" s="1">
        <v>33613.066736367902</v>
      </c>
      <c r="G55" s="1">
        <v>-1346.2532032945262</v>
      </c>
      <c r="H55" s="1">
        <v>31082.921232491582</v>
      </c>
      <c r="I55" s="1">
        <f t="shared" si="0"/>
        <v>29736.668029197055</v>
      </c>
      <c r="K55" s="1">
        <f>IFERROR(VLOOKUP(A55,'Raw Data - Approved 2014 SWCAP'!$F$4:$R$588,8,FALSE),0)</f>
        <v>33613</v>
      </c>
      <c r="L55" s="1">
        <f t="shared" si="1"/>
        <v>0</v>
      </c>
    </row>
    <row r="56" spans="1:12">
      <c r="A56" s="1" t="s">
        <v>931</v>
      </c>
      <c r="B56" s="1">
        <v>298</v>
      </c>
      <c r="C56" s="1" t="s">
        <v>305</v>
      </c>
      <c r="D56" s="1">
        <v>1780.2379880316337</v>
      </c>
      <c r="E56" s="1">
        <v>2527.2982508547302</v>
      </c>
      <c r="G56" s="1">
        <v>-747.0602628230946</v>
      </c>
      <c r="H56" s="1">
        <v>1714.9197921374666</v>
      </c>
      <c r="I56" s="1">
        <f t="shared" si="0"/>
        <v>967.85952931437203</v>
      </c>
      <c r="K56" s="1">
        <f>IFERROR(VLOOKUP(A56,'Raw Data - Approved 2014 SWCAP'!$F$4:$R$588,8,FALSE),0)</f>
        <v>2527</v>
      </c>
      <c r="L56" s="1">
        <f t="shared" si="1"/>
        <v>0</v>
      </c>
    </row>
    <row r="57" spans="1:12">
      <c r="A57" s="1" t="s">
        <v>937</v>
      </c>
      <c r="B57" s="1">
        <v>304</v>
      </c>
      <c r="C57" s="1" t="s">
        <v>311</v>
      </c>
      <c r="D57" s="1">
        <v>1780.2379880316337</v>
      </c>
      <c r="E57" s="1">
        <v>2021.83860068378</v>
      </c>
      <c r="G57" s="1">
        <v>-241.60061265214898</v>
      </c>
      <c r="H57" s="1">
        <v>1714.9197921374666</v>
      </c>
      <c r="I57" s="1">
        <f t="shared" si="0"/>
        <v>1473.3191794853176</v>
      </c>
      <c r="K57" s="1">
        <f>IFERROR(VLOOKUP(A57,'Raw Data - Approved 2014 SWCAP'!$F$4:$R$588,8,FALSE),0)</f>
        <v>2022</v>
      </c>
      <c r="L57" s="1">
        <f t="shared" si="1"/>
        <v>0</v>
      </c>
    </row>
    <row r="58" spans="1:12">
      <c r="A58" s="1" t="s">
        <v>940</v>
      </c>
      <c r="B58" s="1">
        <v>307</v>
      </c>
      <c r="C58" s="1" t="s">
        <v>314</v>
      </c>
      <c r="D58" s="1">
        <v>67005.93257202566</v>
      </c>
      <c r="E58" s="1">
        <v>65737</v>
      </c>
      <c r="F58" s="1">
        <v>0.55000000000000004</v>
      </c>
      <c r="G58" s="1">
        <v>1268.3777690433144</v>
      </c>
      <c r="H58" s="1">
        <v>64547.437326314073</v>
      </c>
      <c r="I58" s="1">
        <f t="shared" si="0"/>
        <v>65815.815095357393</v>
      </c>
      <c r="K58" s="1">
        <f>IFERROR(VLOOKUP(A58,'Raw Data - Approved 2014 SWCAP'!$F$4:$R$588,8,FALSE),0)</f>
        <v>65737</v>
      </c>
      <c r="L58" s="16">
        <f>ROUND(K58-E58,2)</f>
        <v>0</v>
      </c>
    </row>
    <row r="59" spans="1:12">
      <c r="A59" s="1" t="s">
        <v>941</v>
      </c>
      <c r="B59" s="1">
        <v>308</v>
      </c>
      <c r="C59" s="1" t="s">
        <v>315</v>
      </c>
      <c r="D59" s="1">
        <v>14913.943744735014</v>
      </c>
      <c r="E59" s="1">
        <v>17074.426982774501</v>
      </c>
      <c r="G59" s="1">
        <v>-2160.4832380395337</v>
      </c>
      <c r="H59" s="1">
        <v>14366.740558631627</v>
      </c>
      <c r="I59" s="1">
        <f t="shared" si="0"/>
        <v>12206.257320592093</v>
      </c>
      <c r="K59" s="1">
        <f>IFERROR(VLOOKUP(A59,'Raw Data - Approved 2014 SWCAP'!$F$4:$R$588,8,FALSE),0)</f>
        <v>17074</v>
      </c>
      <c r="L59" s="1">
        <f t="shared" si="1"/>
        <v>0</v>
      </c>
    </row>
    <row r="60" spans="1:12">
      <c r="A60" s="1" t="s">
        <v>942</v>
      </c>
      <c r="B60" s="1">
        <v>309</v>
      </c>
      <c r="C60" s="1" t="s">
        <v>316</v>
      </c>
      <c r="D60" s="1">
        <v>20817.657972544919</v>
      </c>
      <c r="E60" s="1">
        <v>24024.497172625001</v>
      </c>
      <c r="G60" s="1">
        <v>-3206.8392000801318</v>
      </c>
      <c r="H60" s="1">
        <v>20053.8433193075</v>
      </c>
      <c r="I60" s="1">
        <f t="shared" si="0"/>
        <v>16847.004119227367</v>
      </c>
      <c r="K60" s="1">
        <f>IFERROR(VLOOKUP(A60,'Raw Data - Approved 2014 SWCAP'!$F$4:$R$588,8,FALSE),0)</f>
        <v>24024</v>
      </c>
      <c r="L60" s="1">
        <f t="shared" si="1"/>
        <v>0</v>
      </c>
    </row>
    <row r="61" spans="1:12">
      <c r="A61" s="1" t="s">
        <v>958</v>
      </c>
      <c r="B61" s="1">
        <v>325</v>
      </c>
      <c r="C61" s="1" t="s">
        <v>332</v>
      </c>
      <c r="D61" s="1">
        <v>25054.624384060211</v>
      </c>
      <c r="E61" s="1">
        <v>23400.254504663899</v>
      </c>
      <c r="G61" s="1">
        <v>1654.3698793962753</v>
      </c>
      <c r="H61" s="1">
        <v>24135.352424594672</v>
      </c>
      <c r="I61" s="1">
        <f t="shared" si="0"/>
        <v>25789.722303990948</v>
      </c>
      <c r="K61" s="1">
        <f>IFERROR(VLOOKUP(A61,'Raw Data - Approved 2014 SWCAP'!$F$4:$R$588,8,FALSE),0)</f>
        <v>23400</v>
      </c>
      <c r="L61" s="1">
        <f t="shared" si="1"/>
        <v>0</v>
      </c>
    </row>
    <row r="62" spans="1:12">
      <c r="A62" s="1" t="s">
        <v>959</v>
      </c>
      <c r="B62" s="1">
        <v>326</v>
      </c>
      <c r="C62" s="1" t="s">
        <v>333</v>
      </c>
      <c r="D62" s="1">
        <v>65359.2124330964</v>
      </c>
      <c r="E62" s="1">
        <v>73218.357625512304</v>
      </c>
      <c r="G62" s="1">
        <v>-7859.1451924159446</v>
      </c>
      <c r="H62" s="1">
        <v>62961.136518586922</v>
      </c>
      <c r="I62" s="1">
        <f t="shared" si="0"/>
        <v>55101.991326170973</v>
      </c>
      <c r="K62" s="1">
        <f>IFERROR(VLOOKUP(A62,'Raw Data - Approved 2014 SWCAP'!$F$4:$R$588,8,FALSE),0)</f>
        <v>73218</v>
      </c>
      <c r="L62" s="1">
        <f t="shared" si="1"/>
        <v>0</v>
      </c>
    </row>
    <row r="63" spans="1:12">
      <c r="A63" s="1" t="s">
        <v>960</v>
      </c>
      <c r="B63" s="1">
        <v>327</v>
      </c>
      <c r="C63" s="1" t="s">
        <v>334</v>
      </c>
      <c r="D63" s="1">
        <v>25152.53747340195</v>
      </c>
      <c r="E63" s="1">
        <v>29200.4039903755</v>
      </c>
      <c r="G63" s="1">
        <v>-4047.8665169735873</v>
      </c>
      <c r="H63" s="1">
        <v>24229.673013162232</v>
      </c>
      <c r="I63" s="1">
        <f t="shared" si="0"/>
        <v>20181.806496188645</v>
      </c>
      <c r="K63" s="1">
        <f>IFERROR(VLOOKUP(A63,'Raw Data - Approved 2014 SWCAP'!$F$4:$R$588,8,FALSE),0)</f>
        <v>29200</v>
      </c>
      <c r="L63" s="1">
        <f t="shared" si="1"/>
        <v>0</v>
      </c>
    </row>
    <row r="64" spans="1:12">
      <c r="A64" s="1" t="s">
        <v>1156</v>
      </c>
      <c r="B64" s="1">
        <v>528</v>
      </c>
      <c r="C64" s="1" t="s">
        <v>535</v>
      </c>
      <c r="D64" s="1">
        <v>3560.4759760632674</v>
      </c>
      <c r="E64" s="1">
        <v>1010.91930034189</v>
      </c>
      <c r="G64" s="1">
        <v>2549.5566757213765</v>
      </c>
      <c r="H64" s="1">
        <v>3429.8395842749333</v>
      </c>
      <c r="I64" s="1">
        <f t="shared" si="0"/>
        <v>5979.3962599963097</v>
      </c>
      <c r="K64" s="1">
        <f>IFERROR(VLOOKUP(A64,'Raw Data - Approved 2014 SWCAP'!$F$4:$R$588,8,FALSE),0)</f>
        <v>1011</v>
      </c>
      <c r="L64" s="1">
        <f t="shared" si="1"/>
        <v>0</v>
      </c>
    </row>
    <row r="65" spans="1:12">
      <c r="A65" s="1" t="s">
        <v>1219</v>
      </c>
      <c r="B65" s="1">
        <v>595</v>
      </c>
      <c r="C65" s="1" t="s">
        <v>602</v>
      </c>
      <c r="D65" s="1">
        <v>2670.3569820474504</v>
      </c>
      <c r="E65" s="1">
        <v>3032.75790102567</v>
      </c>
      <c r="G65" s="1">
        <v>-362.40091897822344</v>
      </c>
      <c r="H65" s="1">
        <v>2572.3796882061997</v>
      </c>
      <c r="I65" s="1">
        <f t="shared" si="0"/>
        <v>2209.978769227976</v>
      </c>
      <c r="K65" s="1">
        <f>IFERROR(VLOOKUP(A65,'Raw Data - Approved 2014 SWCAP'!$F$4:$R$588,8,FALSE),0)</f>
        <v>3033</v>
      </c>
      <c r="L65" s="1">
        <f t="shared" si="1"/>
        <v>0</v>
      </c>
    </row>
    <row r="66" spans="1:12">
      <c r="C66" s="1" t="s">
        <v>629</v>
      </c>
      <c r="D66" s="2">
        <f t="shared" ref="D66:I66" si="2">SUM(D12:D65)</f>
        <v>1217368.0746894325</v>
      </c>
      <c r="E66" s="2">
        <f t="shared" si="2"/>
        <v>1261166.9275424771</v>
      </c>
      <c r="F66" s="2">
        <f t="shared" si="2"/>
        <v>0.55000000000000004</v>
      </c>
      <c r="G66" s="2">
        <f t="shared" si="2"/>
        <v>-43799.407656027346</v>
      </c>
      <c r="H66" s="2">
        <f t="shared" si="2"/>
        <v>1148748.29466827</v>
      </c>
      <c r="I66" s="2">
        <f t="shared" si="2"/>
        <v>1104948.8870122423</v>
      </c>
    </row>
    <row r="68" spans="1:12">
      <c r="B68" s="3"/>
      <c r="C68" s="4" t="s">
        <v>20</v>
      </c>
      <c r="D68" s="3">
        <f t="shared" ref="D68:I68" si="3">D10 + D66</f>
        <v>1222027.8293139823</v>
      </c>
      <c r="E68" s="3">
        <f t="shared" si="3"/>
        <v>1261166.9275424771</v>
      </c>
      <c r="F68" s="3">
        <f t="shared" si="3"/>
        <v>0.55000000000000004</v>
      </c>
      <c r="G68" s="3">
        <f t="shared" si="3"/>
        <v>-43799.407656027346</v>
      </c>
      <c r="H68" s="3">
        <f t="shared" si="3"/>
        <v>1153238.5586240715</v>
      </c>
      <c r="I68" s="3">
        <f t="shared" si="3"/>
        <v>1109439.1509680438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082"/>
  <sheetViews>
    <sheetView topLeftCell="E1" workbookViewId="0">
      <pane xSplit="2" ySplit="3" topLeftCell="G564" activePane="bottomRight" state="frozen"/>
      <selection activeCell="E1" sqref="E1"/>
      <selection pane="topRight" activeCell="G1" sqref="G1"/>
      <selection pane="bottomLeft" activeCell="E4" sqref="E4"/>
      <selection pane="bottomRight" activeCell="K576" sqref="K576"/>
    </sheetView>
  </sheetViews>
  <sheetFormatPr defaultRowHeight="10.5"/>
  <cols>
    <col min="1" max="1" width="5.7109375" style="14" customWidth="1"/>
    <col min="2" max="2" width="32.7109375" style="14" customWidth="1"/>
    <col min="3" max="3" width="12.7109375" style="14" customWidth="1"/>
    <col min="4" max="4" width="18.42578125" style="14" bestFit="1" customWidth="1"/>
    <col min="5" max="5" width="9.140625" style="14"/>
    <col min="6" max="6" width="7.28515625" style="14" bestFit="1" customWidth="1"/>
    <col min="7" max="7" width="28.42578125" style="14" bestFit="1" customWidth="1"/>
    <col min="8" max="8" width="23.42578125" style="18" bestFit="1" customWidth="1"/>
    <col min="9" max="9" width="11" style="18" customWidth="1"/>
    <col min="10" max="10" width="16.42578125" style="18" bestFit="1" customWidth="1"/>
    <col min="11" max="11" width="11.42578125" style="18" customWidth="1"/>
    <col min="12" max="12" width="12.42578125" style="18" bestFit="1" customWidth="1"/>
    <col min="13" max="13" width="13.7109375" style="18" bestFit="1" customWidth="1"/>
    <col min="14" max="14" width="14.85546875" style="18" bestFit="1" customWidth="1"/>
    <col min="15" max="15" width="12.28515625" style="18" customWidth="1"/>
    <col min="16" max="16" width="17.42578125" style="18" bestFit="1" customWidth="1"/>
    <col min="17" max="17" width="15.140625" style="18" bestFit="1" customWidth="1"/>
    <col min="18" max="18" width="10.85546875" style="18" customWidth="1"/>
    <col min="19" max="19" width="12.7109375" style="18" customWidth="1"/>
    <col min="20" max="16384" width="9.140625" style="14"/>
  </cols>
  <sheetData>
    <row r="1" spans="1:19">
      <c r="F1" s="14">
        <v>1</v>
      </c>
      <c r="G1" s="14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</row>
    <row r="2" spans="1:19" ht="22.5">
      <c r="A2" s="19" t="s">
        <v>5</v>
      </c>
      <c r="B2" s="20" t="s">
        <v>638</v>
      </c>
      <c r="C2" s="20" t="s">
        <v>639</v>
      </c>
      <c r="D2" s="21" t="s">
        <v>640</v>
      </c>
      <c r="G2" s="22" t="s">
        <v>655</v>
      </c>
      <c r="H2" s="22" t="s">
        <v>656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5">
      <c r="A3" s="14">
        <v>12</v>
      </c>
      <c r="B3" s="14" t="s">
        <v>21</v>
      </c>
      <c r="C3" s="14">
        <v>4129</v>
      </c>
      <c r="D3" s="14" t="s">
        <v>641</v>
      </c>
      <c r="G3" s="22" t="s">
        <v>658</v>
      </c>
      <c r="H3" s="23" t="s">
        <v>645</v>
      </c>
      <c r="I3" s="23" t="s">
        <v>654</v>
      </c>
      <c r="J3" s="23" t="s">
        <v>653</v>
      </c>
      <c r="K3" s="23" t="s">
        <v>641</v>
      </c>
      <c r="L3" s="23" t="s">
        <v>649</v>
      </c>
      <c r="M3" s="23" t="s">
        <v>652</v>
      </c>
      <c r="N3" s="23" t="s">
        <v>647</v>
      </c>
      <c r="O3" s="23" t="s">
        <v>651</v>
      </c>
      <c r="P3" s="23" t="s">
        <v>648</v>
      </c>
      <c r="Q3" s="23" t="s">
        <v>650</v>
      </c>
      <c r="R3" s="23" t="s">
        <v>646</v>
      </c>
      <c r="S3" s="23" t="s">
        <v>657</v>
      </c>
    </row>
    <row r="4" spans="1:19" ht="15">
      <c r="A4" s="14">
        <v>14</v>
      </c>
      <c r="B4" s="14" t="s">
        <v>24</v>
      </c>
      <c r="C4" s="14">
        <v>6</v>
      </c>
      <c r="D4" s="14" t="s">
        <v>641</v>
      </c>
      <c r="F4" s="14" t="s">
        <v>659</v>
      </c>
      <c r="G4" s="24" t="s">
        <v>21</v>
      </c>
      <c r="H4" s="23">
        <v>5813</v>
      </c>
      <c r="I4" s="23">
        <v>38797</v>
      </c>
      <c r="J4" s="23">
        <v>56653</v>
      </c>
      <c r="K4" s="23">
        <v>4129</v>
      </c>
      <c r="L4" s="23"/>
      <c r="M4" s="23"/>
      <c r="N4" s="23">
        <v>363</v>
      </c>
      <c r="O4" s="23"/>
      <c r="P4" s="23">
        <v>11982</v>
      </c>
      <c r="Q4" s="23">
        <v>2700</v>
      </c>
      <c r="R4" s="23">
        <v>1753</v>
      </c>
      <c r="S4" s="23">
        <v>122190</v>
      </c>
    </row>
    <row r="5" spans="1:19" ht="15">
      <c r="A5" s="14">
        <v>16</v>
      </c>
      <c r="B5" s="14" t="s">
        <v>26</v>
      </c>
      <c r="C5" s="14">
        <v>91</v>
      </c>
      <c r="D5" s="14" t="s">
        <v>641</v>
      </c>
      <c r="F5" s="14" t="s">
        <v>660</v>
      </c>
      <c r="G5" s="24" t="s">
        <v>23</v>
      </c>
      <c r="H5" s="23">
        <v>135</v>
      </c>
      <c r="I5" s="23"/>
      <c r="J5" s="23">
        <v>0</v>
      </c>
      <c r="K5" s="23">
        <v>1522</v>
      </c>
      <c r="L5" s="23"/>
      <c r="M5" s="23"/>
      <c r="N5" s="23">
        <v>134</v>
      </c>
      <c r="O5" s="23"/>
      <c r="P5" s="23"/>
      <c r="Q5" s="23"/>
      <c r="R5" s="23">
        <v>100</v>
      </c>
      <c r="S5" s="23">
        <v>1891</v>
      </c>
    </row>
    <row r="6" spans="1:19" ht="15">
      <c r="A6" s="14">
        <v>73</v>
      </c>
      <c r="B6" s="14" t="s">
        <v>84</v>
      </c>
      <c r="C6" s="14">
        <v>1994</v>
      </c>
      <c r="D6" s="14" t="s">
        <v>641</v>
      </c>
      <c r="F6" s="14" t="s">
        <v>661</v>
      </c>
      <c r="G6" s="24" t="s">
        <v>24</v>
      </c>
      <c r="H6" s="23">
        <v>4622</v>
      </c>
      <c r="I6" s="23">
        <v>12943</v>
      </c>
      <c r="J6" s="23">
        <v>0</v>
      </c>
      <c r="K6" s="23">
        <v>6</v>
      </c>
      <c r="L6" s="23"/>
      <c r="M6" s="23"/>
      <c r="N6" s="23">
        <v>1</v>
      </c>
      <c r="O6" s="23"/>
      <c r="P6" s="23">
        <v>11266</v>
      </c>
      <c r="Q6" s="23"/>
      <c r="R6" s="23">
        <v>0</v>
      </c>
      <c r="S6" s="23">
        <v>28838</v>
      </c>
    </row>
    <row r="7" spans="1:19" ht="15">
      <c r="A7" s="14">
        <v>504</v>
      </c>
      <c r="B7" s="14" t="s">
        <v>530</v>
      </c>
      <c r="C7" s="14">
        <v>5</v>
      </c>
      <c r="D7" s="14" t="s">
        <v>641</v>
      </c>
      <c r="F7" s="14" t="s">
        <v>662</v>
      </c>
      <c r="G7" s="24" t="s">
        <v>25</v>
      </c>
      <c r="H7" s="23">
        <v>125</v>
      </c>
      <c r="I7" s="23">
        <v>91</v>
      </c>
      <c r="J7" s="23">
        <v>0</v>
      </c>
      <c r="K7" s="23">
        <v>1411</v>
      </c>
      <c r="L7" s="23"/>
      <c r="M7" s="23"/>
      <c r="N7" s="23">
        <v>124</v>
      </c>
      <c r="O7" s="23"/>
      <c r="P7" s="23"/>
      <c r="Q7" s="23"/>
      <c r="R7" s="23">
        <v>162</v>
      </c>
      <c r="S7" s="23">
        <v>1913</v>
      </c>
    </row>
    <row r="8" spans="1:19" ht="15">
      <c r="A8" s="14">
        <v>576</v>
      </c>
      <c r="B8" s="14" t="s">
        <v>606</v>
      </c>
      <c r="C8" s="14">
        <v>7373</v>
      </c>
      <c r="D8" s="14" t="s">
        <v>641</v>
      </c>
      <c r="F8" s="14" t="s">
        <v>663</v>
      </c>
      <c r="G8" s="24" t="s">
        <v>26</v>
      </c>
      <c r="H8" s="23">
        <v>8</v>
      </c>
      <c r="I8" s="23"/>
      <c r="J8" s="23">
        <v>0</v>
      </c>
      <c r="K8" s="23">
        <v>91</v>
      </c>
      <c r="L8" s="23"/>
      <c r="M8" s="23"/>
      <c r="N8" s="23">
        <v>8</v>
      </c>
      <c r="O8" s="23"/>
      <c r="P8" s="23"/>
      <c r="Q8" s="23"/>
      <c r="R8" s="23"/>
      <c r="S8" s="23">
        <v>107</v>
      </c>
    </row>
    <row r="9" spans="1:19" ht="15">
      <c r="A9" s="14">
        <v>578</v>
      </c>
      <c r="B9" s="14" t="s">
        <v>608</v>
      </c>
      <c r="C9" s="14">
        <v>91</v>
      </c>
      <c r="D9" s="14" t="s">
        <v>641</v>
      </c>
      <c r="F9" s="14" t="s">
        <v>664</v>
      </c>
      <c r="G9" s="24" t="s">
        <v>27</v>
      </c>
      <c r="H9" s="23">
        <v>3</v>
      </c>
      <c r="I9" s="23"/>
      <c r="J9" s="23">
        <v>0</v>
      </c>
      <c r="K9" s="23">
        <v>37</v>
      </c>
      <c r="L9" s="23"/>
      <c r="M9" s="23"/>
      <c r="N9" s="23">
        <v>3</v>
      </c>
      <c r="O9" s="23"/>
      <c r="P9" s="23"/>
      <c r="Q9" s="23"/>
      <c r="R9" s="23">
        <v>3</v>
      </c>
      <c r="S9" s="23">
        <v>46</v>
      </c>
    </row>
    <row r="10" spans="1:19" ht="15">
      <c r="A10" s="14">
        <v>15</v>
      </c>
      <c r="B10" s="14" t="s">
        <v>25</v>
      </c>
      <c r="C10" s="14">
        <v>1411</v>
      </c>
      <c r="D10" s="14" t="s">
        <v>641</v>
      </c>
      <c r="F10" s="14" t="s">
        <v>665</v>
      </c>
      <c r="G10" s="24" t="s">
        <v>28</v>
      </c>
      <c r="H10" s="23">
        <v>1134</v>
      </c>
      <c r="I10" s="23"/>
      <c r="J10" s="23">
        <v>0</v>
      </c>
      <c r="K10" s="23">
        <v>3483</v>
      </c>
      <c r="L10" s="23"/>
      <c r="M10" s="23"/>
      <c r="N10" s="23">
        <v>767</v>
      </c>
      <c r="O10" s="23"/>
      <c r="P10" s="23">
        <v>8614</v>
      </c>
      <c r="Q10" s="23">
        <v>261</v>
      </c>
      <c r="R10" s="23">
        <v>497</v>
      </c>
      <c r="S10" s="23">
        <v>14756</v>
      </c>
    </row>
    <row r="11" spans="1:19" ht="15">
      <c r="A11" s="14">
        <v>21</v>
      </c>
      <c r="B11" s="14" t="s">
        <v>31</v>
      </c>
      <c r="C11" s="14">
        <v>1087</v>
      </c>
      <c r="D11" s="14" t="s">
        <v>641</v>
      </c>
      <c r="F11" s="14" t="s">
        <v>666</v>
      </c>
      <c r="G11" s="24" t="s">
        <v>29</v>
      </c>
      <c r="H11" s="23">
        <v>1661</v>
      </c>
      <c r="I11" s="23"/>
      <c r="J11" s="23">
        <v>0</v>
      </c>
      <c r="K11" s="23">
        <v>3837</v>
      </c>
      <c r="L11" s="23"/>
      <c r="M11" s="23"/>
      <c r="N11" s="23">
        <v>3102</v>
      </c>
      <c r="O11" s="23"/>
      <c r="P11" s="23">
        <v>19075</v>
      </c>
      <c r="Q11" s="23">
        <v>0</v>
      </c>
      <c r="R11" s="23">
        <v>568</v>
      </c>
      <c r="S11" s="23">
        <v>28243</v>
      </c>
    </row>
    <row r="12" spans="1:19" ht="15">
      <c r="A12" s="14">
        <v>13</v>
      </c>
      <c r="B12" s="14" t="s">
        <v>23</v>
      </c>
      <c r="C12" s="14">
        <v>1522</v>
      </c>
      <c r="D12" s="14" t="s">
        <v>641</v>
      </c>
      <c r="F12" s="14" t="s">
        <v>667</v>
      </c>
      <c r="G12" s="24" t="s">
        <v>30</v>
      </c>
      <c r="H12" s="23">
        <v>10261</v>
      </c>
      <c r="I12" s="23"/>
      <c r="J12" s="23">
        <v>0</v>
      </c>
      <c r="K12" s="23">
        <v>787</v>
      </c>
      <c r="L12" s="23"/>
      <c r="M12" s="23"/>
      <c r="N12" s="23">
        <v>69</v>
      </c>
      <c r="O12" s="23"/>
      <c r="P12" s="23"/>
      <c r="Q12" s="23"/>
      <c r="R12" s="23">
        <v>88</v>
      </c>
      <c r="S12" s="23">
        <v>11205</v>
      </c>
    </row>
    <row r="13" spans="1:19" ht="15">
      <c r="A13" s="14">
        <v>23</v>
      </c>
      <c r="B13" s="14" t="s">
        <v>33</v>
      </c>
      <c r="C13" s="14">
        <v>17162</v>
      </c>
      <c r="D13" s="14" t="s">
        <v>641</v>
      </c>
      <c r="F13" s="14" t="s">
        <v>668</v>
      </c>
      <c r="G13" s="24" t="s">
        <v>31</v>
      </c>
      <c r="H13" s="23">
        <v>592</v>
      </c>
      <c r="I13" s="23">
        <v>9099</v>
      </c>
      <c r="J13" s="23">
        <v>5481</v>
      </c>
      <c r="K13" s="23">
        <v>1087</v>
      </c>
      <c r="L13" s="23"/>
      <c r="M13" s="23"/>
      <c r="N13" s="23">
        <v>95</v>
      </c>
      <c r="O13" s="23"/>
      <c r="P13" s="23"/>
      <c r="Q13" s="23"/>
      <c r="R13" s="23">
        <v>92</v>
      </c>
      <c r="S13" s="23">
        <v>16446</v>
      </c>
    </row>
    <row r="14" spans="1:19" ht="15">
      <c r="A14" s="14">
        <v>24</v>
      </c>
      <c r="B14" s="14" t="s">
        <v>34</v>
      </c>
      <c r="C14" s="14">
        <v>4411</v>
      </c>
      <c r="D14" s="14" t="s">
        <v>641</v>
      </c>
      <c r="F14" s="14" t="s">
        <v>669</v>
      </c>
      <c r="G14" s="24" t="s">
        <v>32</v>
      </c>
      <c r="H14" s="23">
        <v>0</v>
      </c>
      <c r="I14" s="23"/>
      <c r="J14" s="23">
        <v>0</v>
      </c>
      <c r="K14" s="23">
        <v>3</v>
      </c>
      <c r="L14" s="23"/>
      <c r="M14" s="23"/>
      <c r="N14" s="23">
        <v>0</v>
      </c>
      <c r="O14" s="23"/>
      <c r="P14" s="23"/>
      <c r="Q14" s="23"/>
      <c r="R14" s="23"/>
      <c r="S14" s="23">
        <v>3</v>
      </c>
    </row>
    <row r="15" spans="1:19" ht="15">
      <c r="A15" s="14">
        <v>25</v>
      </c>
      <c r="B15" s="14" t="s">
        <v>35</v>
      </c>
      <c r="C15" s="14">
        <v>5052</v>
      </c>
      <c r="D15" s="14" t="s">
        <v>641</v>
      </c>
      <c r="F15" s="14" t="s">
        <v>670</v>
      </c>
      <c r="G15" s="24" t="s">
        <v>33</v>
      </c>
      <c r="H15" s="23">
        <v>49631</v>
      </c>
      <c r="I15" s="23">
        <v>350791</v>
      </c>
      <c r="J15" s="23">
        <v>15203</v>
      </c>
      <c r="K15" s="23">
        <v>17162</v>
      </c>
      <c r="L15" s="23"/>
      <c r="M15" s="23"/>
      <c r="N15" s="23">
        <v>1508</v>
      </c>
      <c r="O15" s="23">
        <v>81674</v>
      </c>
      <c r="P15" s="23">
        <v>17913</v>
      </c>
      <c r="Q15" s="23">
        <v>4107</v>
      </c>
      <c r="R15" s="23">
        <v>3562</v>
      </c>
      <c r="S15" s="23">
        <v>541551</v>
      </c>
    </row>
    <row r="16" spans="1:19" ht="15">
      <c r="A16" s="14">
        <v>26</v>
      </c>
      <c r="B16" s="14" t="s">
        <v>36</v>
      </c>
      <c r="C16" s="14">
        <v>6674</v>
      </c>
      <c r="D16" s="14" t="s">
        <v>641</v>
      </c>
      <c r="F16" s="14" t="s">
        <v>671</v>
      </c>
      <c r="G16" s="24" t="s">
        <v>34</v>
      </c>
      <c r="H16" s="23">
        <v>391</v>
      </c>
      <c r="I16" s="23">
        <v>820</v>
      </c>
      <c r="J16" s="23">
        <v>91</v>
      </c>
      <c r="K16" s="23">
        <v>4411</v>
      </c>
      <c r="L16" s="23"/>
      <c r="M16" s="23"/>
      <c r="N16" s="23">
        <v>388</v>
      </c>
      <c r="O16" s="23"/>
      <c r="P16" s="23"/>
      <c r="Q16" s="23"/>
      <c r="R16" s="23">
        <v>631</v>
      </c>
      <c r="S16" s="23">
        <v>6732</v>
      </c>
    </row>
    <row r="17" spans="1:19" ht="15">
      <c r="A17" s="14">
        <v>27</v>
      </c>
      <c r="B17" s="14" t="s">
        <v>37</v>
      </c>
      <c r="C17" s="14">
        <v>3</v>
      </c>
      <c r="D17" s="14" t="s">
        <v>641</v>
      </c>
      <c r="F17" s="14" t="s">
        <v>672</v>
      </c>
      <c r="G17" s="24" t="s">
        <v>35</v>
      </c>
      <c r="H17" s="23">
        <v>448</v>
      </c>
      <c r="I17" s="23"/>
      <c r="J17" s="23">
        <v>0</v>
      </c>
      <c r="K17" s="23">
        <v>5052</v>
      </c>
      <c r="L17" s="23"/>
      <c r="M17" s="23"/>
      <c r="N17" s="23">
        <v>444</v>
      </c>
      <c r="O17" s="23"/>
      <c r="P17" s="23"/>
      <c r="Q17" s="23"/>
      <c r="R17" s="23">
        <v>316</v>
      </c>
      <c r="S17" s="23">
        <v>6260</v>
      </c>
    </row>
    <row r="18" spans="1:19" ht="15">
      <c r="A18" s="14">
        <v>28</v>
      </c>
      <c r="B18" s="14" t="s">
        <v>38</v>
      </c>
      <c r="C18" s="14">
        <v>877</v>
      </c>
      <c r="D18" s="14" t="s">
        <v>641</v>
      </c>
      <c r="F18" s="14" t="s">
        <v>673</v>
      </c>
      <c r="G18" s="24" t="s">
        <v>36</v>
      </c>
      <c r="H18" s="23">
        <v>592</v>
      </c>
      <c r="I18" s="23">
        <v>8790</v>
      </c>
      <c r="J18" s="23">
        <v>61</v>
      </c>
      <c r="K18" s="23">
        <v>6674</v>
      </c>
      <c r="L18" s="23"/>
      <c r="M18" s="23"/>
      <c r="N18" s="23">
        <v>586</v>
      </c>
      <c r="O18" s="23"/>
      <c r="P18" s="23"/>
      <c r="Q18" s="23"/>
      <c r="R18" s="23">
        <v>880</v>
      </c>
      <c r="S18" s="23">
        <v>17583</v>
      </c>
    </row>
    <row r="19" spans="1:19" ht="15">
      <c r="A19" s="14">
        <v>29</v>
      </c>
      <c r="B19" s="14" t="s">
        <v>39</v>
      </c>
      <c r="C19" s="14">
        <v>2887</v>
      </c>
      <c r="D19" s="14" t="s">
        <v>641</v>
      </c>
      <c r="F19" s="14" t="s">
        <v>674</v>
      </c>
      <c r="G19" s="24" t="s">
        <v>37</v>
      </c>
      <c r="H19" s="23">
        <v>0</v>
      </c>
      <c r="I19" s="23"/>
      <c r="J19" s="23">
        <v>0</v>
      </c>
      <c r="K19" s="23">
        <v>3</v>
      </c>
      <c r="L19" s="23"/>
      <c r="M19" s="23"/>
      <c r="N19" s="23">
        <v>0</v>
      </c>
      <c r="O19" s="23"/>
      <c r="P19" s="23"/>
      <c r="Q19" s="23"/>
      <c r="R19" s="23"/>
      <c r="S19" s="23">
        <v>3</v>
      </c>
    </row>
    <row r="20" spans="1:19" ht="15">
      <c r="A20" s="14">
        <v>30</v>
      </c>
      <c r="B20" s="14" t="s">
        <v>40</v>
      </c>
      <c r="C20" s="14">
        <v>5025</v>
      </c>
      <c r="D20" s="14" t="s">
        <v>641</v>
      </c>
      <c r="F20" s="14" t="s">
        <v>675</v>
      </c>
      <c r="G20" s="24" t="s">
        <v>38</v>
      </c>
      <c r="H20" s="23">
        <v>78</v>
      </c>
      <c r="I20" s="23"/>
      <c r="J20" s="23">
        <v>0</v>
      </c>
      <c r="K20" s="23">
        <v>877</v>
      </c>
      <c r="L20" s="23"/>
      <c r="M20" s="23"/>
      <c r="N20" s="23">
        <v>77</v>
      </c>
      <c r="O20" s="23"/>
      <c r="P20" s="23"/>
      <c r="Q20" s="23"/>
      <c r="R20" s="23">
        <v>83</v>
      </c>
      <c r="S20" s="23">
        <v>1115</v>
      </c>
    </row>
    <row r="21" spans="1:19" ht="15">
      <c r="A21" s="14">
        <v>31</v>
      </c>
      <c r="B21" s="14" t="s">
        <v>41</v>
      </c>
      <c r="C21" s="14">
        <v>948</v>
      </c>
      <c r="D21" s="14" t="s">
        <v>641</v>
      </c>
      <c r="F21" s="14" t="s">
        <v>676</v>
      </c>
      <c r="G21" s="24" t="s">
        <v>39</v>
      </c>
      <c r="H21" s="23">
        <v>256</v>
      </c>
      <c r="I21" s="23">
        <v>2751</v>
      </c>
      <c r="J21" s="23">
        <v>517</v>
      </c>
      <c r="K21" s="23">
        <v>2887</v>
      </c>
      <c r="L21" s="23"/>
      <c r="M21" s="23"/>
      <c r="N21" s="23">
        <v>254</v>
      </c>
      <c r="O21" s="23"/>
      <c r="P21" s="23"/>
      <c r="Q21" s="23"/>
      <c r="R21" s="23">
        <v>355</v>
      </c>
      <c r="S21" s="23">
        <v>7020</v>
      </c>
    </row>
    <row r="22" spans="1:19" ht="15">
      <c r="A22" s="14">
        <v>32</v>
      </c>
      <c r="B22" s="14" t="s">
        <v>42</v>
      </c>
      <c r="C22" s="14">
        <v>7503</v>
      </c>
      <c r="D22" s="14" t="s">
        <v>641</v>
      </c>
      <c r="F22" s="14" t="s">
        <v>677</v>
      </c>
      <c r="G22" s="24" t="s">
        <v>40</v>
      </c>
      <c r="H22" s="23">
        <v>446</v>
      </c>
      <c r="I22" s="23"/>
      <c r="J22" s="23">
        <v>1867</v>
      </c>
      <c r="K22" s="23">
        <v>5025</v>
      </c>
      <c r="L22" s="23"/>
      <c r="M22" s="23"/>
      <c r="N22" s="23">
        <v>442</v>
      </c>
      <c r="O22" s="23"/>
      <c r="P22" s="23"/>
      <c r="Q22" s="23"/>
      <c r="R22" s="23">
        <v>582</v>
      </c>
      <c r="S22" s="23">
        <v>8362</v>
      </c>
    </row>
    <row r="23" spans="1:19" ht="15">
      <c r="A23" s="14">
        <v>33</v>
      </c>
      <c r="B23" s="14" t="s">
        <v>43</v>
      </c>
      <c r="C23" s="14">
        <v>2191</v>
      </c>
      <c r="D23" s="14" t="s">
        <v>641</v>
      </c>
      <c r="F23" s="14" t="s">
        <v>678</v>
      </c>
      <c r="G23" s="24" t="s">
        <v>41</v>
      </c>
      <c r="H23" s="23">
        <v>84</v>
      </c>
      <c r="I23" s="23"/>
      <c r="J23" s="23">
        <v>0</v>
      </c>
      <c r="K23" s="23">
        <v>948</v>
      </c>
      <c r="L23" s="23"/>
      <c r="M23" s="23"/>
      <c r="N23" s="23">
        <v>83</v>
      </c>
      <c r="O23" s="23"/>
      <c r="P23" s="23"/>
      <c r="Q23" s="23"/>
      <c r="R23" s="23">
        <v>135</v>
      </c>
      <c r="S23" s="23">
        <v>1250</v>
      </c>
    </row>
    <row r="24" spans="1:19" ht="15">
      <c r="A24" s="14">
        <v>34</v>
      </c>
      <c r="B24" s="14" t="s">
        <v>44</v>
      </c>
      <c r="C24" s="14">
        <v>3085</v>
      </c>
      <c r="D24" s="14" t="s">
        <v>641</v>
      </c>
      <c r="F24" s="14" t="s">
        <v>679</v>
      </c>
      <c r="G24" s="24" t="s">
        <v>42</v>
      </c>
      <c r="H24" s="23">
        <v>666</v>
      </c>
      <c r="I24" s="23">
        <v>1279</v>
      </c>
      <c r="J24" s="23">
        <v>142</v>
      </c>
      <c r="K24" s="23">
        <v>7503</v>
      </c>
      <c r="L24" s="23"/>
      <c r="M24" s="23"/>
      <c r="N24" s="23">
        <v>659</v>
      </c>
      <c r="O24" s="23"/>
      <c r="P24" s="23"/>
      <c r="Q24" s="23"/>
      <c r="R24" s="23">
        <v>857</v>
      </c>
      <c r="S24" s="23">
        <v>11106</v>
      </c>
    </row>
    <row r="25" spans="1:19" ht="15">
      <c r="A25" s="14">
        <v>37</v>
      </c>
      <c r="B25" s="14" t="s">
        <v>47</v>
      </c>
      <c r="C25" s="14">
        <v>4</v>
      </c>
      <c r="D25" s="14" t="s">
        <v>641</v>
      </c>
      <c r="F25" s="14" t="s">
        <v>680</v>
      </c>
      <c r="G25" s="24" t="s">
        <v>43</v>
      </c>
      <c r="H25" s="23">
        <v>194</v>
      </c>
      <c r="I25" s="23"/>
      <c r="J25" s="23">
        <v>0</v>
      </c>
      <c r="K25" s="23">
        <v>2191</v>
      </c>
      <c r="L25" s="23"/>
      <c r="M25" s="23"/>
      <c r="N25" s="23">
        <v>193</v>
      </c>
      <c r="O25" s="23"/>
      <c r="P25" s="23"/>
      <c r="Q25" s="23"/>
      <c r="R25" s="23">
        <v>133</v>
      </c>
      <c r="S25" s="23">
        <v>2711</v>
      </c>
    </row>
    <row r="26" spans="1:19" ht="15">
      <c r="A26" s="14">
        <v>77</v>
      </c>
      <c r="B26" s="14" t="s">
        <v>88</v>
      </c>
      <c r="C26" s="14">
        <v>4688</v>
      </c>
      <c r="D26" s="14" t="s">
        <v>641</v>
      </c>
      <c r="F26" s="14" t="s">
        <v>681</v>
      </c>
      <c r="G26" s="24" t="s">
        <v>44</v>
      </c>
      <c r="H26" s="23">
        <v>274</v>
      </c>
      <c r="I26" s="23"/>
      <c r="J26" s="23">
        <v>0</v>
      </c>
      <c r="K26" s="23">
        <v>3085</v>
      </c>
      <c r="L26" s="23"/>
      <c r="M26" s="23"/>
      <c r="N26" s="23">
        <v>271</v>
      </c>
      <c r="O26" s="23"/>
      <c r="P26" s="23"/>
      <c r="Q26" s="23"/>
      <c r="R26" s="23">
        <v>236</v>
      </c>
      <c r="S26" s="23">
        <v>3866</v>
      </c>
    </row>
    <row r="27" spans="1:19" ht="15">
      <c r="A27" s="14">
        <v>38</v>
      </c>
      <c r="B27" s="14" t="s">
        <v>48</v>
      </c>
      <c r="C27" s="14">
        <v>11855</v>
      </c>
      <c r="D27" s="14" t="s">
        <v>641</v>
      </c>
      <c r="F27" s="14" t="s">
        <v>682</v>
      </c>
      <c r="G27" s="24" t="s">
        <v>45</v>
      </c>
      <c r="H27" s="23"/>
      <c r="I27" s="23"/>
      <c r="J27" s="23">
        <v>0</v>
      </c>
      <c r="K27" s="23"/>
      <c r="L27" s="23"/>
      <c r="M27" s="23"/>
      <c r="N27" s="23"/>
      <c r="O27" s="23"/>
      <c r="P27" s="23"/>
      <c r="Q27" s="23"/>
      <c r="R27" s="23"/>
      <c r="S27" s="23">
        <v>0</v>
      </c>
    </row>
    <row r="28" spans="1:19" ht="15">
      <c r="A28" s="14">
        <v>43</v>
      </c>
      <c r="B28" s="14" t="s">
        <v>53</v>
      </c>
      <c r="C28" s="14">
        <v>8</v>
      </c>
      <c r="D28" s="14" t="s">
        <v>641</v>
      </c>
      <c r="F28" s="14" t="s">
        <v>683</v>
      </c>
      <c r="G28" s="24" t="s">
        <v>46</v>
      </c>
      <c r="H28" s="23"/>
      <c r="I28" s="23"/>
      <c r="J28" s="23">
        <v>0</v>
      </c>
      <c r="K28" s="23"/>
      <c r="L28" s="23"/>
      <c r="M28" s="23"/>
      <c r="N28" s="23"/>
      <c r="O28" s="23"/>
      <c r="P28" s="23"/>
      <c r="Q28" s="23"/>
      <c r="R28" s="23"/>
      <c r="S28" s="23">
        <v>0</v>
      </c>
    </row>
    <row r="29" spans="1:19" ht="15">
      <c r="A29" s="14">
        <v>44</v>
      </c>
      <c r="B29" s="14" t="s">
        <v>54</v>
      </c>
      <c r="C29" s="14">
        <v>618</v>
      </c>
      <c r="D29" s="14" t="s">
        <v>641</v>
      </c>
      <c r="F29" s="14" t="s">
        <v>684</v>
      </c>
      <c r="G29" s="24" t="s">
        <v>47</v>
      </c>
      <c r="H29" s="23">
        <v>0</v>
      </c>
      <c r="I29" s="23"/>
      <c r="J29" s="23">
        <v>0</v>
      </c>
      <c r="K29" s="23">
        <v>4</v>
      </c>
      <c r="L29" s="23"/>
      <c r="M29" s="23"/>
      <c r="N29" s="23">
        <v>0</v>
      </c>
      <c r="O29" s="23"/>
      <c r="P29" s="23"/>
      <c r="Q29" s="23"/>
      <c r="R29" s="23"/>
      <c r="S29" s="23">
        <v>4</v>
      </c>
    </row>
    <row r="30" spans="1:19" ht="15">
      <c r="A30" s="14">
        <v>45</v>
      </c>
      <c r="B30" s="14" t="s">
        <v>55</v>
      </c>
      <c r="C30" s="14">
        <v>1098</v>
      </c>
      <c r="D30" s="14" t="s">
        <v>641</v>
      </c>
      <c r="F30" s="14" t="s">
        <v>685</v>
      </c>
      <c r="G30" s="24" t="s">
        <v>48</v>
      </c>
      <c r="H30" s="23">
        <v>54112</v>
      </c>
      <c r="I30" s="23">
        <v>72488</v>
      </c>
      <c r="J30" s="23">
        <v>34278</v>
      </c>
      <c r="K30" s="23">
        <v>11855</v>
      </c>
      <c r="L30" s="23"/>
      <c r="M30" s="23"/>
      <c r="N30" s="23">
        <v>23868</v>
      </c>
      <c r="O30" s="23"/>
      <c r="P30" s="23">
        <v>21816</v>
      </c>
      <c r="Q30" s="23">
        <v>12918</v>
      </c>
      <c r="R30" s="23">
        <v>1258</v>
      </c>
      <c r="S30" s="23">
        <v>232593</v>
      </c>
    </row>
    <row r="31" spans="1:19" ht="15">
      <c r="A31" s="14">
        <v>48</v>
      </c>
      <c r="B31" s="14" t="s">
        <v>58</v>
      </c>
      <c r="C31" s="14">
        <v>895</v>
      </c>
      <c r="D31" s="14" t="s">
        <v>641</v>
      </c>
      <c r="F31" s="14" t="s">
        <v>686</v>
      </c>
      <c r="G31" s="24" t="s">
        <v>49</v>
      </c>
      <c r="H31" s="23">
        <v>-2449</v>
      </c>
      <c r="I31" s="23"/>
      <c r="J31" s="23">
        <v>0</v>
      </c>
      <c r="K31" s="23"/>
      <c r="L31" s="23"/>
      <c r="M31" s="23"/>
      <c r="N31" s="23"/>
      <c r="O31" s="23"/>
      <c r="P31" s="23"/>
      <c r="Q31" s="23">
        <v>140257</v>
      </c>
      <c r="R31" s="23">
        <v>276</v>
      </c>
      <c r="S31" s="23">
        <v>138084</v>
      </c>
    </row>
    <row r="32" spans="1:19" ht="15">
      <c r="A32" s="14">
        <v>50</v>
      </c>
      <c r="B32" s="14" t="s">
        <v>60</v>
      </c>
      <c r="C32" s="14">
        <v>76</v>
      </c>
      <c r="D32" s="14" t="s">
        <v>641</v>
      </c>
      <c r="F32" s="14" t="s">
        <v>687</v>
      </c>
      <c r="G32" s="24" t="s">
        <v>50</v>
      </c>
      <c r="H32" s="23"/>
      <c r="I32" s="23"/>
      <c r="J32" s="23">
        <v>0</v>
      </c>
      <c r="K32" s="23"/>
      <c r="L32" s="23"/>
      <c r="M32" s="23"/>
      <c r="N32" s="23"/>
      <c r="O32" s="23"/>
      <c r="P32" s="23"/>
      <c r="Q32" s="23"/>
      <c r="R32" s="23"/>
      <c r="S32" s="23">
        <v>0</v>
      </c>
    </row>
    <row r="33" spans="1:19" ht="15">
      <c r="A33" s="14">
        <v>52</v>
      </c>
      <c r="B33" s="14" t="s">
        <v>62</v>
      </c>
      <c r="C33" s="14">
        <v>75</v>
      </c>
      <c r="D33" s="14" t="s">
        <v>641</v>
      </c>
      <c r="F33" s="14" t="s">
        <v>688</v>
      </c>
      <c r="G33" s="24" t="s">
        <v>51</v>
      </c>
      <c r="H33" s="23"/>
      <c r="I33" s="23"/>
      <c r="J33" s="23">
        <v>0</v>
      </c>
      <c r="K33" s="23"/>
      <c r="L33" s="23"/>
      <c r="M33" s="23"/>
      <c r="N33" s="23"/>
      <c r="O33" s="23"/>
      <c r="P33" s="23"/>
      <c r="Q33" s="23"/>
      <c r="R33" s="23"/>
      <c r="S33" s="23">
        <v>0</v>
      </c>
    </row>
    <row r="34" spans="1:19" ht="15">
      <c r="A34" s="14">
        <v>53</v>
      </c>
      <c r="B34" s="14" t="s">
        <v>63</v>
      </c>
      <c r="C34" s="14">
        <v>137</v>
      </c>
      <c r="D34" s="14" t="s">
        <v>641</v>
      </c>
      <c r="F34" s="14" t="s">
        <v>689</v>
      </c>
      <c r="G34" s="24" t="s">
        <v>52</v>
      </c>
      <c r="H34" s="23">
        <v>0</v>
      </c>
      <c r="I34" s="23">
        <v>17788</v>
      </c>
      <c r="J34" s="23">
        <v>0</v>
      </c>
      <c r="K34" s="23">
        <v>0</v>
      </c>
      <c r="L34" s="23">
        <v>0</v>
      </c>
      <c r="M34" s="23"/>
      <c r="N34" s="23">
        <v>0</v>
      </c>
      <c r="O34" s="23"/>
      <c r="P34" s="23"/>
      <c r="Q34" s="23"/>
      <c r="R34" s="23">
        <v>0</v>
      </c>
      <c r="S34" s="23">
        <v>17788</v>
      </c>
    </row>
    <row r="35" spans="1:19" ht="15">
      <c r="A35" s="14">
        <v>55</v>
      </c>
      <c r="B35" s="14" t="s">
        <v>65</v>
      </c>
      <c r="C35" s="14">
        <v>99</v>
      </c>
      <c r="D35" s="14" t="s">
        <v>641</v>
      </c>
      <c r="F35" s="14" t="s">
        <v>690</v>
      </c>
      <c r="G35" s="24" t="s">
        <v>53</v>
      </c>
      <c r="H35" s="23">
        <v>1</v>
      </c>
      <c r="I35" s="23"/>
      <c r="J35" s="23">
        <v>0</v>
      </c>
      <c r="K35" s="23">
        <v>8</v>
      </c>
      <c r="L35" s="23"/>
      <c r="M35" s="23"/>
      <c r="N35" s="23">
        <v>1</v>
      </c>
      <c r="O35" s="23"/>
      <c r="P35" s="23"/>
      <c r="Q35" s="23"/>
      <c r="R35" s="23"/>
      <c r="S35" s="23">
        <v>10</v>
      </c>
    </row>
    <row r="36" spans="1:19" ht="15">
      <c r="A36" s="14">
        <v>58</v>
      </c>
      <c r="B36" s="14" t="s">
        <v>68</v>
      </c>
      <c r="C36" s="14">
        <v>2462</v>
      </c>
      <c r="D36" s="14" t="s">
        <v>641</v>
      </c>
      <c r="F36" s="14" t="s">
        <v>691</v>
      </c>
      <c r="G36" s="24" t="s">
        <v>54</v>
      </c>
      <c r="H36" s="23">
        <v>55</v>
      </c>
      <c r="I36" s="23"/>
      <c r="J36" s="23">
        <v>0</v>
      </c>
      <c r="K36" s="23">
        <v>618</v>
      </c>
      <c r="L36" s="23"/>
      <c r="M36" s="23"/>
      <c r="N36" s="23">
        <v>54</v>
      </c>
      <c r="O36" s="23"/>
      <c r="P36" s="23"/>
      <c r="Q36" s="23">
        <v>11882</v>
      </c>
      <c r="R36" s="23">
        <v>61</v>
      </c>
      <c r="S36" s="23">
        <v>12670</v>
      </c>
    </row>
    <row r="37" spans="1:19" ht="15">
      <c r="A37" s="14">
        <v>59</v>
      </c>
      <c r="B37" s="14" t="s">
        <v>69</v>
      </c>
      <c r="C37" s="14">
        <v>33</v>
      </c>
      <c r="D37" s="14" t="s">
        <v>641</v>
      </c>
      <c r="F37" s="14" t="s">
        <v>692</v>
      </c>
      <c r="G37" s="24" t="s">
        <v>55</v>
      </c>
      <c r="H37" s="23">
        <v>97</v>
      </c>
      <c r="I37" s="23"/>
      <c r="J37" s="23">
        <v>0</v>
      </c>
      <c r="K37" s="23">
        <v>1098</v>
      </c>
      <c r="L37" s="23"/>
      <c r="M37" s="23"/>
      <c r="N37" s="23">
        <v>97</v>
      </c>
      <c r="O37" s="23"/>
      <c r="P37" s="23"/>
      <c r="Q37" s="23"/>
      <c r="R37" s="23">
        <v>90</v>
      </c>
      <c r="S37" s="23">
        <v>1382</v>
      </c>
    </row>
    <row r="38" spans="1:19" ht="15">
      <c r="A38" s="14">
        <v>60</v>
      </c>
      <c r="B38" s="14" t="s">
        <v>70</v>
      </c>
      <c r="C38" s="14">
        <v>91</v>
      </c>
      <c r="D38" s="14" t="s">
        <v>641</v>
      </c>
      <c r="F38" s="14" t="s">
        <v>693</v>
      </c>
      <c r="G38" s="24" t="s">
        <v>56</v>
      </c>
      <c r="H38" s="23">
        <v>30656</v>
      </c>
      <c r="I38" s="23"/>
      <c r="J38" s="23">
        <v>18511</v>
      </c>
      <c r="K38" s="23"/>
      <c r="L38" s="23"/>
      <c r="M38" s="23"/>
      <c r="N38" s="23"/>
      <c r="O38" s="23"/>
      <c r="P38" s="23"/>
      <c r="Q38" s="23"/>
      <c r="R38" s="23">
        <v>406842</v>
      </c>
      <c r="S38" s="23">
        <v>456009</v>
      </c>
    </row>
    <row r="39" spans="1:19" ht="15">
      <c r="A39" s="14">
        <v>61</v>
      </c>
      <c r="B39" s="14" t="s">
        <v>71</v>
      </c>
      <c r="C39" s="14">
        <v>3</v>
      </c>
      <c r="D39" s="14" t="s">
        <v>641</v>
      </c>
      <c r="F39" s="14" t="s">
        <v>694</v>
      </c>
      <c r="G39" s="24" t="s">
        <v>57</v>
      </c>
      <c r="H39" s="23">
        <v>158</v>
      </c>
      <c r="I39" s="23">
        <v>6320</v>
      </c>
      <c r="J39" s="23">
        <v>44</v>
      </c>
      <c r="K39" s="23">
        <v>1785</v>
      </c>
      <c r="L39" s="23"/>
      <c r="M39" s="23"/>
      <c r="N39" s="23">
        <v>157</v>
      </c>
      <c r="O39" s="23"/>
      <c r="P39" s="23"/>
      <c r="Q39" s="23"/>
      <c r="R39" s="23">
        <v>218</v>
      </c>
      <c r="S39" s="23">
        <v>8682</v>
      </c>
    </row>
    <row r="40" spans="1:19" ht="15">
      <c r="A40" s="14">
        <v>47</v>
      </c>
      <c r="B40" s="14" t="s">
        <v>57</v>
      </c>
      <c r="C40" s="14">
        <v>1785</v>
      </c>
      <c r="D40" s="14" t="s">
        <v>641</v>
      </c>
      <c r="F40" s="14" t="s">
        <v>695</v>
      </c>
      <c r="G40" s="24" t="s">
        <v>58</v>
      </c>
      <c r="H40" s="23">
        <v>79</v>
      </c>
      <c r="I40" s="23"/>
      <c r="J40" s="23">
        <v>0</v>
      </c>
      <c r="K40" s="23">
        <v>895</v>
      </c>
      <c r="L40" s="23"/>
      <c r="M40" s="23"/>
      <c r="N40" s="23">
        <v>79</v>
      </c>
      <c r="O40" s="23"/>
      <c r="P40" s="23"/>
      <c r="Q40" s="23"/>
      <c r="R40" s="23">
        <v>70</v>
      </c>
      <c r="S40" s="23">
        <v>1123</v>
      </c>
    </row>
    <row r="41" spans="1:19" ht="15">
      <c r="A41" s="14">
        <v>49</v>
      </c>
      <c r="B41" s="14" t="s">
        <v>59</v>
      </c>
      <c r="C41" s="14">
        <v>5873</v>
      </c>
      <c r="D41" s="14" t="s">
        <v>641</v>
      </c>
      <c r="F41" s="14" t="s">
        <v>696</v>
      </c>
      <c r="G41" s="24" t="s">
        <v>59</v>
      </c>
      <c r="H41" s="23">
        <v>521</v>
      </c>
      <c r="I41" s="23"/>
      <c r="J41" s="23">
        <v>0</v>
      </c>
      <c r="K41" s="23">
        <v>5873</v>
      </c>
      <c r="L41" s="23"/>
      <c r="M41" s="23"/>
      <c r="N41" s="23">
        <v>516</v>
      </c>
      <c r="O41" s="23"/>
      <c r="P41" s="23"/>
      <c r="Q41" s="23"/>
      <c r="R41" s="23">
        <v>822</v>
      </c>
      <c r="S41" s="23">
        <v>7732</v>
      </c>
    </row>
    <row r="42" spans="1:19" ht="15">
      <c r="A42" s="14">
        <v>51</v>
      </c>
      <c r="B42" s="14" t="s">
        <v>61</v>
      </c>
      <c r="C42" s="14">
        <v>65</v>
      </c>
      <c r="D42" s="14" t="s">
        <v>641</v>
      </c>
      <c r="F42" s="14" t="s">
        <v>697</v>
      </c>
      <c r="G42" s="24" t="s">
        <v>60</v>
      </c>
      <c r="H42" s="23">
        <v>7</v>
      </c>
      <c r="I42" s="23"/>
      <c r="J42" s="23">
        <v>0</v>
      </c>
      <c r="K42" s="23">
        <v>76</v>
      </c>
      <c r="L42" s="23"/>
      <c r="M42" s="23"/>
      <c r="N42" s="23">
        <v>7</v>
      </c>
      <c r="O42" s="23"/>
      <c r="P42" s="23"/>
      <c r="Q42" s="23"/>
      <c r="R42" s="23">
        <v>1</v>
      </c>
      <c r="S42" s="23">
        <v>91</v>
      </c>
    </row>
    <row r="43" spans="1:19" ht="15">
      <c r="A43" s="14">
        <v>54</v>
      </c>
      <c r="B43" s="14" t="s">
        <v>64</v>
      </c>
      <c r="C43" s="14">
        <v>1200</v>
      </c>
      <c r="D43" s="14" t="s">
        <v>641</v>
      </c>
      <c r="F43" s="14" t="s">
        <v>698</v>
      </c>
      <c r="G43" s="24" t="s">
        <v>61</v>
      </c>
      <c r="H43" s="23">
        <v>6</v>
      </c>
      <c r="I43" s="23"/>
      <c r="J43" s="23">
        <v>0</v>
      </c>
      <c r="K43" s="23">
        <v>65</v>
      </c>
      <c r="L43" s="23"/>
      <c r="M43" s="23"/>
      <c r="N43" s="23">
        <v>6</v>
      </c>
      <c r="O43" s="23"/>
      <c r="P43" s="23"/>
      <c r="Q43" s="23"/>
      <c r="R43" s="23">
        <v>8</v>
      </c>
      <c r="S43" s="23">
        <v>85</v>
      </c>
    </row>
    <row r="44" spans="1:19" ht="15">
      <c r="A44" s="14">
        <v>56</v>
      </c>
      <c r="B44" s="14" t="s">
        <v>66</v>
      </c>
      <c r="C44" s="14">
        <v>159</v>
      </c>
      <c r="D44" s="14" t="s">
        <v>641</v>
      </c>
      <c r="F44" s="14" t="s">
        <v>699</v>
      </c>
      <c r="G44" s="24" t="s">
        <v>62</v>
      </c>
      <c r="H44" s="23">
        <v>7</v>
      </c>
      <c r="I44" s="23"/>
      <c r="J44" s="23">
        <v>0</v>
      </c>
      <c r="K44" s="23">
        <v>75</v>
      </c>
      <c r="L44" s="23"/>
      <c r="M44" s="23"/>
      <c r="N44" s="23">
        <v>7</v>
      </c>
      <c r="O44" s="23"/>
      <c r="P44" s="23"/>
      <c r="Q44" s="23"/>
      <c r="R44" s="23"/>
      <c r="S44" s="23">
        <v>89</v>
      </c>
    </row>
    <row r="45" spans="1:19" ht="15">
      <c r="A45" s="14">
        <v>57</v>
      </c>
      <c r="B45" s="14" t="s">
        <v>67</v>
      </c>
      <c r="C45" s="14">
        <v>13</v>
      </c>
      <c r="D45" s="14" t="s">
        <v>641</v>
      </c>
      <c r="F45" s="14" t="s">
        <v>700</v>
      </c>
      <c r="G45" s="24" t="s">
        <v>63</v>
      </c>
      <c r="H45" s="23">
        <v>12</v>
      </c>
      <c r="I45" s="23"/>
      <c r="J45" s="23">
        <v>0</v>
      </c>
      <c r="K45" s="23">
        <v>137</v>
      </c>
      <c r="L45" s="23"/>
      <c r="M45" s="23"/>
      <c r="N45" s="23">
        <v>12</v>
      </c>
      <c r="O45" s="23"/>
      <c r="P45" s="23"/>
      <c r="Q45" s="23"/>
      <c r="R45" s="23">
        <v>18</v>
      </c>
      <c r="S45" s="23">
        <v>179</v>
      </c>
    </row>
    <row r="46" spans="1:19" ht="15">
      <c r="A46" s="14">
        <v>366</v>
      </c>
      <c r="B46" s="14" t="s">
        <v>389</v>
      </c>
      <c r="C46" s="14">
        <v>2232</v>
      </c>
      <c r="D46" s="14" t="s">
        <v>641</v>
      </c>
      <c r="F46" s="14" t="s">
        <v>701</v>
      </c>
      <c r="G46" s="24" t="s">
        <v>64</v>
      </c>
      <c r="H46" s="23">
        <v>106</v>
      </c>
      <c r="I46" s="23">
        <v>6316</v>
      </c>
      <c r="J46" s="23">
        <v>44</v>
      </c>
      <c r="K46" s="23">
        <v>1200</v>
      </c>
      <c r="L46" s="23"/>
      <c r="M46" s="23"/>
      <c r="N46" s="23">
        <v>105</v>
      </c>
      <c r="O46" s="23"/>
      <c r="P46" s="23"/>
      <c r="Q46" s="23"/>
      <c r="R46" s="23">
        <v>122</v>
      </c>
      <c r="S46" s="23">
        <v>7893</v>
      </c>
    </row>
    <row r="47" spans="1:19" ht="15">
      <c r="A47" s="14">
        <v>62</v>
      </c>
      <c r="B47" s="14" t="s">
        <v>73</v>
      </c>
      <c r="C47" s="14">
        <v>552</v>
      </c>
      <c r="D47" s="14" t="s">
        <v>641</v>
      </c>
      <c r="F47" s="14" t="s">
        <v>702</v>
      </c>
      <c r="G47" s="24" t="s">
        <v>65</v>
      </c>
      <c r="H47" s="23">
        <v>9</v>
      </c>
      <c r="I47" s="23"/>
      <c r="J47" s="23">
        <v>0</v>
      </c>
      <c r="K47" s="23">
        <v>99</v>
      </c>
      <c r="L47" s="23"/>
      <c r="M47" s="23"/>
      <c r="N47" s="23">
        <v>9</v>
      </c>
      <c r="O47" s="23"/>
      <c r="P47" s="23"/>
      <c r="Q47" s="23"/>
      <c r="R47" s="23">
        <v>15</v>
      </c>
      <c r="S47" s="23">
        <v>132</v>
      </c>
    </row>
    <row r="48" spans="1:19" ht="15">
      <c r="A48" s="14">
        <v>86</v>
      </c>
      <c r="B48" s="14" t="s">
        <v>97</v>
      </c>
      <c r="C48" s="14">
        <v>15169</v>
      </c>
      <c r="D48" s="14" t="s">
        <v>641</v>
      </c>
      <c r="F48" s="14" t="s">
        <v>703</v>
      </c>
      <c r="G48" s="24" t="s">
        <v>66</v>
      </c>
      <c r="H48" s="23">
        <v>14</v>
      </c>
      <c r="I48" s="23"/>
      <c r="J48" s="23">
        <v>0</v>
      </c>
      <c r="K48" s="23">
        <v>159</v>
      </c>
      <c r="L48" s="23"/>
      <c r="M48" s="23"/>
      <c r="N48" s="23">
        <v>14</v>
      </c>
      <c r="O48" s="23"/>
      <c r="P48" s="23"/>
      <c r="Q48" s="23"/>
      <c r="R48" s="23"/>
      <c r="S48" s="23">
        <v>187</v>
      </c>
    </row>
    <row r="49" spans="1:19" ht="15">
      <c r="A49" s="14">
        <v>99</v>
      </c>
      <c r="B49" s="14" t="s">
        <v>110</v>
      </c>
      <c r="C49" s="14">
        <v>1843</v>
      </c>
      <c r="D49" s="14" t="s">
        <v>641</v>
      </c>
      <c r="F49" s="14" t="s">
        <v>704</v>
      </c>
      <c r="G49" s="24" t="s">
        <v>67</v>
      </c>
      <c r="H49" s="23">
        <v>1</v>
      </c>
      <c r="I49" s="23"/>
      <c r="J49" s="23">
        <v>0</v>
      </c>
      <c r="K49" s="23">
        <v>13</v>
      </c>
      <c r="L49" s="23"/>
      <c r="M49" s="23"/>
      <c r="N49" s="23">
        <v>1</v>
      </c>
      <c r="O49" s="23"/>
      <c r="P49" s="23"/>
      <c r="Q49" s="23"/>
      <c r="R49" s="23"/>
      <c r="S49" s="23">
        <v>15</v>
      </c>
    </row>
    <row r="50" spans="1:19" ht="15">
      <c r="A50" s="14">
        <v>17</v>
      </c>
      <c r="B50" s="14" t="s">
        <v>27</v>
      </c>
      <c r="C50" s="14">
        <v>37</v>
      </c>
      <c r="D50" s="14" t="s">
        <v>641</v>
      </c>
      <c r="F50" s="14" t="s">
        <v>705</v>
      </c>
      <c r="G50" s="24" t="s">
        <v>68</v>
      </c>
      <c r="H50" s="23">
        <v>218</v>
      </c>
      <c r="I50" s="23"/>
      <c r="J50" s="23">
        <v>0</v>
      </c>
      <c r="K50" s="23">
        <v>2462</v>
      </c>
      <c r="L50" s="23"/>
      <c r="M50" s="23"/>
      <c r="N50" s="23">
        <v>216</v>
      </c>
      <c r="O50" s="23"/>
      <c r="P50" s="23"/>
      <c r="Q50" s="23"/>
      <c r="R50" s="23">
        <v>336</v>
      </c>
      <c r="S50" s="23">
        <v>3232</v>
      </c>
    </row>
    <row r="51" spans="1:19" ht="15">
      <c r="A51" s="14">
        <v>20</v>
      </c>
      <c r="B51" s="14" t="s">
        <v>30</v>
      </c>
      <c r="C51" s="14">
        <v>787</v>
      </c>
      <c r="D51" s="14" t="s">
        <v>641</v>
      </c>
      <c r="F51" s="14" t="s">
        <v>706</v>
      </c>
      <c r="G51" s="24" t="s">
        <v>69</v>
      </c>
      <c r="H51" s="23">
        <v>3</v>
      </c>
      <c r="I51" s="23"/>
      <c r="J51" s="23">
        <v>0</v>
      </c>
      <c r="K51" s="23">
        <v>33</v>
      </c>
      <c r="L51" s="23"/>
      <c r="M51" s="23"/>
      <c r="N51" s="23">
        <v>3</v>
      </c>
      <c r="O51" s="23"/>
      <c r="P51" s="23"/>
      <c r="Q51" s="23"/>
      <c r="R51" s="23"/>
      <c r="S51" s="23">
        <v>39</v>
      </c>
    </row>
    <row r="52" spans="1:19" ht="15">
      <c r="A52" s="14">
        <v>22</v>
      </c>
      <c r="B52" s="14" t="s">
        <v>32</v>
      </c>
      <c r="C52" s="14">
        <v>3</v>
      </c>
      <c r="D52" s="14" t="s">
        <v>641</v>
      </c>
      <c r="F52" s="14" t="s">
        <v>707</v>
      </c>
      <c r="G52" s="24" t="s">
        <v>70</v>
      </c>
      <c r="H52" s="23">
        <v>8</v>
      </c>
      <c r="I52" s="23"/>
      <c r="J52" s="23">
        <v>0</v>
      </c>
      <c r="K52" s="23">
        <v>91</v>
      </c>
      <c r="L52" s="23"/>
      <c r="M52" s="23"/>
      <c r="N52" s="23">
        <v>8</v>
      </c>
      <c r="O52" s="23"/>
      <c r="P52" s="23"/>
      <c r="Q52" s="23"/>
      <c r="R52" s="23">
        <v>1</v>
      </c>
      <c r="S52" s="23">
        <v>108</v>
      </c>
    </row>
    <row r="53" spans="1:19" ht="15">
      <c r="A53" s="14">
        <v>64</v>
      </c>
      <c r="B53" s="14" t="s">
        <v>75</v>
      </c>
      <c r="C53" s="14">
        <v>11</v>
      </c>
      <c r="D53" s="14" t="s">
        <v>641</v>
      </c>
      <c r="F53" s="14" t="s">
        <v>708</v>
      </c>
      <c r="G53" s="24" t="s">
        <v>71</v>
      </c>
      <c r="H53" s="23">
        <v>0</v>
      </c>
      <c r="I53" s="23"/>
      <c r="J53" s="23">
        <v>0</v>
      </c>
      <c r="K53" s="23">
        <v>3</v>
      </c>
      <c r="L53" s="23"/>
      <c r="M53" s="23"/>
      <c r="N53" s="23">
        <v>0</v>
      </c>
      <c r="O53" s="23"/>
      <c r="P53" s="23"/>
      <c r="Q53" s="23"/>
      <c r="R53" s="23"/>
      <c r="S53" s="23">
        <v>3</v>
      </c>
    </row>
    <row r="54" spans="1:19" ht="15">
      <c r="A54" s="14">
        <v>63</v>
      </c>
      <c r="B54" s="14" t="s">
        <v>74</v>
      </c>
      <c r="C54" s="14">
        <v>42</v>
      </c>
      <c r="D54" s="14" t="s">
        <v>641</v>
      </c>
      <c r="F54" s="14" t="s">
        <v>709</v>
      </c>
      <c r="G54" s="24" t="s">
        <v>73</v>
      </c>
      <c r="H54" s="23">
        <v>49</v>
      </c>
      <c r="I54" s="23"/>
      <c r="J54" s="23">
        <v>0</v>
      </c>
      <c r="K54" s="23">
        <v>552</v>
      </c>
      <c r="L54" s="23"/>
      <c r="M54" s="23"/>
      <c r="N54" s="23">
        <v>49</v>
      </c>
      <c r="O54" s="23"/>
      <c r="P54" s="23"/>
      <c r="Q54" s="23"/>
      <c r="R54" s="23">
        <v>1</v>
      </c>
      <c r="S54" s="23">
        <v>651</v>
      </c>
    </row>
    <row r="55" spans="1:19" ht="15">
      <c r="A55" s="14">
        <v>74</v>
      </c>
      <c r="B55" s="14" t="s">
        <v>85</v>
      </c>
      <c r="C55" s="14">
        <v>24</v>
      </c>
      <c r="D55" s="14" t="s">
        <v>641</v>
      </c>
      <c r="F55" s="14" t="s">
        <v>710</v>
      </c>
      <c r="G55" s="24" t="s">
        <v>74</v>
      </c>
      <c r="H55" s="23">
        <v>4</v>
      </c>
      <c r="I55" s="23"/>
      <c r="J55" s="23">
        <v>0</v>
      </c>
      <c r="K55" s="23">
        <v>42</v>
      </c>
      <c r="L55" s="23"/>
      <c r="M55" s="23"/>
      <c r="N55" s="23">
        <v>4</v>
      </c>
      <c r="O55" s="23"/>
      <c r="P55" s="23"/>
      <c r="Q55" s="23"/>
      <c r="R55" s="23">
        <v>4</v>
      </c>
      <c r="S55" s="23">
        <v>54</v>
      </c>
    </row>
    <row r="56" spans="1:19" ht="15">
      <c r="A56" s="14">
        <v>75</v>
      </c>
      <c r="B56" s="14" t="s">
        <v>86</v>
      </c>
      <c r="C56" s="14">
        <v>3</v>
      </c>
      <c r="D56" s="14" t="s">
        <v>641</v>
      </c>
      <c r="F56" s="14" t="s">
        <v>711</v>
      </c>
      <c r="G56" s="24" t="s">
        <v>75</v>
      </c>
      <c r="H56" s="23">
        <v>1</v>
      </c>
      <c r="I56" s="23"/>
      <c r="J56" s="23">
        <v>0</v>
      </c>
      <c r="K56" s="23">
        <v>11</v>
      </c>
      <c r="L56" s="23"/>
      <c r="M56" s="23"/>
      <c r="N56" s="23">
        <v>1</v>
      </c>
      <c r="O56" s="23"/>
      <c r="P56" s="23"/>
      <c r="Q56" s="23"/>
      <c r="R56" s="23">
        <v>1</v>
      </c>
      <c r="S56" s="23">
        <v>14</v>
      </c>
    </row>
    <row r="57" spans="1:19" ht="15">
      <c r="A57" s="14">
        <v>76</v>
      </c>
      <c r="B57" s="14" t="s">
        <v>87</v>
      </c>
      <c r="C57" s="14">
        <v>10175</v>
      </c>
      <c r="D57" s="14" t="s">
        <v>641</v>
      </c>
      <c r="F57" s="14" t="s">
        <v>712</v>
      </c>
      <c r="G57" s="24" t="s">
        <v>76</v>
      </c>
      <c r="H57" s="23">
        <v>36928</v>
      </c>
      <c r="I57" s="23"/>
      <c r="J57" s="23">
        <v>0</v>
      </c>
      <c r="K57" s="23"/>
      <c r="L57" s="23"/>
      <c r="M57" s="23"/>
      <c r="N57" s="23"/>
      <c r="O57" s="23"/>
      <c r="P57" s="23"/>
      <c r="Q57" s="23"/>
      <c r="R57" s="23"/>
      <c r="S57" s="23">
        <v>36928</v>
      </c>
    </row>
    <row r="58" spans="1:19" ht="15">
      <c r="A58" s="14">
        <v>78</v>
      </c>
      <c r="B58" s="14" t="s">
        <v>89</v>
      </c>
      <c r="C58" s="14">
        <v>30992</v>
      </c>
      <c r="D58" s="14" t="s">
        <v>641</v>
      </c>
      <c r="F58" s="14" t="s">
        <v>713</v>
      </c>
      <c r="G58" s="24" t="s">
        <v>77</v>
      </c>
      <c r="H58" s="23">
        <v>0</v>
      </c>
      <c r="I58" s="23"/>
      <c r="J58" s="23">
        <v>0</v>
      </c>
      <c r="K58" s="23">
        <v>0</v>
      </c>
      <c r="L58" s="23"/>
      <c r="M58" s="23"/>
      <c r="N58" s="23">
        <v>0</v>
      </c>
      <c r="O58" s="23"/>
      <c r="P58" s="23"/>
      <c r="Q58" s="23"/>
      <c r="R58" s="23">
        <v>0</v>
      </c>
      <c r="S58" s="23">
        <v>0</v>
      </c>
    </row>
    <row r="59" spans="1:19" ht="15">
      <c r="A59" s="14">
        <v>80</v>
      </c>
      <c r="B59" s="14" t="s">
        <v>91</v>
      </c>
      <c r="C59" s="14">
        <v>111</v>
      </c>
      <c r="D59" s="14" t="s">
        <v>641</v>
      </c>
      <c r="F59" s="14" t="s">
        <v>714</v>
      </c>
      <c r="G59" s="24" t="s">
        <v>78</v>
      </c>
      <c r="H59" s="23">
        <v>897</v>
      </c>
      <c r="I59" s="23"/>
      <c r="J59" s="23">
        <v>3061</v>
      </c>
      <c r="K59" s="23">
        <v>10117</v>
      </c>
      <c r="L59" s="23"/>
      <c r="M59" s="23"/>
      <c r="N59" s="23">
        <v>889</v>
      </c>
      <c r="O59" s="23"/>
      <c r="P59" s="23"/>
      <c r="Q59" s="23"/>
      <c r="R59" s="23">
        <v>2625</v>
      </c>
      <c r="S59" s="23">
        <v>17589</v>
      </c>
    </row>
    <row r="60" spans="1:19" ht="15">
      <c r="A60" s="14">
        <v>88</v>
      </c>
      <c r="B60" s="14" t="s">
        <v>99</v>
      </c>
      <c r="C60" s="14">
        <v>1606</v>
      </c>
      <c r="D60" s="14" t="s">
        <v>641</v>
      </c>
      <c r="F60" s="14" t="s">
        <v>715</v>
      </c>
      <c r="G60" s="24" t="s">
        <v>79</v>
      </c>
      <c r="H60" s="23">
        <v>0</v>
      </c>
      <c r="I60" s="23"/>
      <c r="J60" s="23">
        <v>0</v>
      </c>
      <c r="K60" s="23">
        <v>1</v>
      </c>
      <c r="L60" s="23"/>
      <c r="M60" s="23"/>
      <c r="N60" s="23">
        <v>0</v>
      </c>
      <c r="O60" s="23"/>
      <c r="P60" s="23"/>
      <c r="Q60" s="23"/>
      <c r="R60" s="23"/>
      <c r="S60" s="23">
        <v>1</v>
      </c>
    </row>
    <row r="61" spans="1:19" ht="15">
      <c r="A61" s="14">
        <v>84</v>
      </c>
      <c r="B61" s="14" t="s">
        <v>95</v>
      </c>
      <c r="C61" s="14">
        <v>3351</v>
      </c>
      <c r="D61" s="14" t="s">
        <v>641</v>
      </c>
      <c r="F61" s="14" t="s">
        <v>716</v>
      </c>
      <c r="G61" s="24" t="s">
        <v>80</v>
      </c>
      <c r="H61" s="23">
        <v>2</v>
      </c>
      <c r="I61" s="23"/>
      <c r="J61" s="23">
        <v>0</v>
      </c>
      <c r="K61" s="23">
        <v>19</v>
      </c>
      <c r="L61" s="23"/>
      <c r="M61" s="23"/>
      <c r="N61" s="23">
        <v>2</v>
      </c>
      <c r="O61" s="23"/>
      <c r="P61" s="23"/>
      <c r="Q61" s="23"/>
      <c r="R61" s="23">
        <v>1</v>
      </c>
      <c r="S61" s="23">
        <v>24</v>
      </c>
    </row>
    <row r="62" spans="1:19" ht="15">
      <c r="A62" s="14">
        <v>85</v>
      </c>
      <c r="B62" s="14" t="s">
        <v>96</v>
      </c>
      <c r="C62" s="14">
        <v>14588</v>
      </c>
      <c r="D62" s="14" t="s">
        <v>641</v>
      </c>
      <c r="F62" s="14" t="s">
        <v>717</v>
      </c>
      <c r="G62" s="24" t="s">
        <v>81</v>
      </c>
      <c r="H62" s="23">
        <v>-12298</v>
      </c>
      <c r="I62" s="23"/>
      <c r="J62" s="23">
        <v>0</v>
      </c>
      <c r="K62" s="23">
        <v>135</v>
      </c>
      <c r="L62" s="23"/>
      <c r="M62" s="23"/>
      <c r="N62" s="23">
        <v>12</v>
      </c>
      <c r="O62" s="23"/>
      <c r="P62" s="23"/>
      <c r="Q62" s="23"/>
      <c r="R62" s="23">
        <v>8</v>
      </c>
      <c r="S62" s="23">
        <v>-12143</v>
      </c>
    </row>
    <row r="63" spans="1:19" ht="15">
      <c r="A63" s="14">
        <v>83</v>
      </c>
      <c r="B63" s="14" t="s">
        <v>94</v>
      </c>
      <c r="C63" s="14">
        <v>23470</v>
      </c>
      <c r="D63" s="14" t="s">
        <v>641</v>
      </c>
      <c r="F63" s="14" t="s">
        <v>718</v>
      </c>
      <c r="G63" s="24" t="s">
        <v>82</v>
      </c>
      <c r="H63" s="23">
        <v>9891</v>
      </c>
      <c r="I63" s="23"/>
      <c r="J63" s="23">
        <v>0</v>
      </c>
      <c r="K63" s="23">
        <v>9172</v>
      </c>
      <c r="L63" s="23"/>
      <c r="M63" s="23"/>
      <c r="N63" s="23">
        <v>1220</v>
      </c>
      <c r="O63" s="23"/>
      <c r="P63" s="23"/>
      <c r="Q63" s="23">
        <v>454</v>
      </c>
      <c r="R63" s="23">
        <v>778</v>
      </c>
      <c r="S63" s="23">
        <v>21515</v>
      </c>
    </row>
    <row r="64" spans="1:19" ht="15">
      <c r="A64" s="14">
        <v>81</v>
      </c>
      <c r="B64" s="14" t="s">
        <v>92</v>
      </c>
      <c r="C64" s="14">
        <v>5520</v>
      </c>
      <c r="D64" s="14" t="s">
        <v>641</v>
      </c>
      <c r="F64" s="14" t="s">
        <v>719</v>
      </c>
      <c r="G64" s="24" t="s">
        <v>83</v>
      </c>
      <c r="H64" s="23">
        <v>400560</v>
      </c>
      <c r="I64" s="23"/>
      <c r="J64" s="23">
        <v>18525</v>
      </c>
      <c r="K64" s="23"/>
      <c r="L64" s="23"/>
      <c r="M64" s="23"/>
      <c r="N64" s="23"/>
      <c r="O64" s="23"/>
      <c r="P64" s="23"/>
      <c r="Q64" s="23"/>
      <c r="R64" s="23">
        <v>236</v>
      </c>
      <c r="S64" s="23">
        <v>419321</v>
      </c>
    </row>
    <row r="65" spans="1:19" ht="15">
      <c r="A65" s="14">
        <v>90</v>
      </c>
      <c r="B65" s="14" t="s">
        <v>101</v>
      </c>
      <c r="C65" s="14">
        <v>1685</v>
      </c>
      <c r="D65" s="14" t="s">
        <v>641</v>
      </c>
      <c r="F65" s="14" t="s">
        <v>720</v>
      </c>
      <c r="G65" s="24" t="s">
        <v>84</v>
      </c>
      <c r="H65" s="23">
        <v>12637</v>
      </c>
      <c r="I65" s="23"/>
      <c r="J65" s="23">
        <v>0</v>
      </c>
      <c r="K65" s="23">
        <v>1994</v>
      </c>
      <c r="L65" s="23"/>
      <c r="M65" s="23"/>
      <c r="N65" s="23">
        <v>175</v>
      </c>
      <c r="O65" s="23"/>
      <c r="P65" s="23">
        <v>0</v>
      </c>
      <c r="Q65" s="23">
        <v>1476</v>
      </c>
      <c r="R65" s="23">
        <v>245</v>
      </c>
      <c r="S65" s="23">
        <v>16527</v>
      </c>
    </row>
    <row r="66" spans="1:19" ht="15">
      <c r="A66" s="14">
        <v>66</v>
      </c>
      <c r="B66" s="14" t="s">
        <v>77</v>
      </c>
      <c r="C66" s="14">
        <v>0</v>
      </c>
      <c r="D66" s="14" t="s">
        <v>641</v>
      </c>
      <c r="F66" s="14" t="s">
        <v>721</v>
      </c>
      <c r="G66" s="24" t="s">
        <v>85</v>
      </c>
      <c r="H66" s="23">
        <v>2</v>
      </c>
      <c r="I66" s="23"/>
      <c r="J66" s="23">
        <v>0</v>
      </c>
      <c r="K66" s="23">
        <v>24</v>
      </c>
      <c r="L66" s="23"/>
      <c r="M66" s="23"/>
      <c r="N66" s="23">
        <v>2</v>
      </c>
      <c r="O66" s="23"/>
      <c r="P66" s="23"/>
      <c r="Q66" s="23"/>
      <c r="R66" s="23"/>
      <c r="S66" s="23">
        <v>28</v>
      </c>
    </row>
    <row r="67" spans="1:19" ht="15">
      <c r="A67" s="14">
        <v>119</v>
      </c>
      <c r="B67" s="14" t="s">
        <v>134</v>
      </c>
      <c r="C67" s="14">
        <v>6957</v>
      </c>
      <c r="D67" s="14" t="s">
        <v>641</v>
      </c>
      <c r="F67" s="14" t="s">
        <v>722</v>
      </c>
      <c r="G67" s="24" t="s">
        <v>86</v>
      </c>
      <c r="H67" s="23">
        <v>825</v>
      </c>
      <c r="I67" s="23"/>
      <c r="J67" s="23">
        <v>0</v>
      </c>
      <c r="K67" s="23">
        <v>3</v>
      </c>
      <c r="L67" s="23"/>
      <c r="M67" s="23"/>
      <c r="N67" s="23">
        <v>0</v>
      </c>
      <c r="O67" s="23"/>
      <c r="P67" s="23"/>
      <c r="Q67" s="23"/>
      <c r="R67" s="23">
        <v>0</v>
      </c>
      <c r="S67" s="23">
        <v>828</v>
      </c>
    </row>
    <row r="68" spans="1:19" ht="15">
      <c r="A68" s="14">
        <v>120</v>
      </c>
      <c r="B68" s="14" t="s">
        <v>135</v>
      </c>
      <c r="C68" s="14">
        <v>674</v>
      </c>
      <c r="D68" s="14" t="s">
        <v>641</v>
      </c>
      <c r="F68" s="14" t="s">
        <v>723</v>
      </c>
      <c r="G68" s="24" t="s">
        <v>87</v>
      </c>
      <c r="H68" s="23">
        <v>1893</v>
      </c>
      <c r="I68" s="23">
        <v>5382</v>
      </c>
      <c r="J68" s="23">
        <v>16781</v>
      </c>
      <c r="K68" s="23">
        <v>10175</v>
      </c>
      <c r="L68" s="23">
        <v>50032</v>
      </c>
      <c r="M68" s="23"/>
      <c r="N68" s="23">
        <v>894</v>
      </c>
      <c r="O68" s="23"/>
      <c r="P68" s="23"/>
      <c r="Q68" s="23"/>
      <c r="R68" s="23">
        <v>923</v>
      </c>
      <c r="S68" s="23">
        <v>86080</v>
      </c>
    </row>
    <row r="69" spans="1:19" ht="15">
      <c r="A69" s="14">
        <v>121</v>
      </c>
      <c r="B69" s="14" t="s">
        <v>136</v>
      </c>
      <c r="C69" s="14">
        <v>5840</v>
      </c>
      <c r="D69" s="14" t="s">
        <v>641</v>
      </c>
      <c r="F69" s="14" t="s">
        <v>724</v>
      </c>
      <c r="G69" s="24" t="s">
        <v>88</v>
      </c>
      <c r="H69" s="23">
        <v>416</v>
      </c>
      <c r="I69" s="23">
        <v>853</v>
      </c>
      <c r="J69" s="23">
        <v>95</v>
      </c>
      <c r="K69" s="23">
        <v>4688</v>
      </c>
      <c r="L69" s="23"/>
      <c r="M69" s="23"/>
      <c r="N69" s="23">
        <v>412</v>
      </c>
      <c r="O69" s="23"/>
      <c r="P69" s="23"/>
      <c r="Q69" s="23"/>
      <c r="R69" s="23">
        <v>822</v>
      </c>
      <c r="S69" s="23">
        <v>7286</v>
      </c>
    </row>
    <row r="70" spans="1:19" ht="15">
      <c r="A70" s="14">
        <v>122</v>
      </c>
      <c r="B70" s="14" t="s">
        <v>137</v>
      </c>
      <c r="C70" s="14">
        <v>756</v>
      </c>
      <c r="D70" s="14" t="s">
        <v>641</v>
      </c>
      <c r="F70" s="14" t="s">
        <v>725</v>
      </c>
      <c r="G70" s="24" t="s">
        <v>89</v>
      </c>
      <c r="H70" s="23">
        <v>8649</v>
      </c>
      <c r="I70" s="23">
        <v>12844</v>
      </c>
      <c r="J70" s="23">
        <v>737230</v>
      </c>
      <c r="K70" s="23">
        <v>30992</v>
      </c>
      <c r="L70" s="23"/>
      <c r="M70" s="23"/>
      <c r="N70" s="23">
        <v>8512</v>
      </c>
      <c r="O70" s="23"/>
      <c r="P70" s="23">
        <v>31920</v>
      </c>
      <c r="Q70" s="23">
        <v>605</v>
      </c>
      <c r="R70" s="23">
        <v>7161</v>
      </c>
      <c r="S70" s="23">
        <v>837913</v>
      </c>
    </row>
    <row r="71" spans="1:19" ht="15">
      <c r="A71" s="14">
        <v>19</v>
      </c>
      <c r="B71" s="14" t="s">
        <v>29</v>
      </c>
      <c r="C71" s="14">
        <v>3837</v>
      </c>
      <c r="D71" s="14" t="s">
        <v>641</v>
      </c>
      <c r="F71" s="14" t="s">
        <v>726</v>
      </c>
      <c r="G71" s="24" t="s">
        <v>90</v>
      </c>
      <c r="H71" s="23">
        <v>202</v>
      </c>
      <c r="I71" s="23"/>
      <c r="J71" s="23">
        <v>2336</v>
      </c>
      <c r="K71" s="23">
        <v>2273</v>
      </c>
      <c r="L71" s="23">
        <v>14634</v>
      </c>
      <c r="M71" s="23"/>
      <c r="N71" s="23">
        <v>200</v>
      </c>
      <c r="O71" s="23"/>
      <c r="P71" s="23"/>
      <c r="Q71" s="23"/>
      <c r="R71" s="23">
        <v>185</v>
      </c>
      <c r="S71" s="23">
        <v>19830</v>
      </c>
    </row>
    <row r="72" spans="1:19" ht="15">
      <c r="A72" s="14">
        <v>100</v>
      </c>
      <c r="B72" s="14" t="s">
        <v>112</v>
      </c>
      <c r="C72" s="14">
        <v>5541</v>
      </c>
      <c r="D72" s="14" t="s">
        <v>641</v>
      </c>
      <c r="F72" s="14" t="s">
        <v>727</v>
      </c>
      <c r="G72" s="24" t="s">
        <v>91</v>
      </c>
      <c r="H72" s="23">
        <v>10</v>
      </c>
      <c r="I72" s="23"/>
      <c r="J72" s="23">
        <v>0</v>
      </c>
      <c r="K72" s="23">
        <v>111</v>
      </c>
      <c r="L72" s="23"/>
      <c r="M72" s="23"/>
      <c r="N72" s="23">
        <v>10</v>
      </c>
      <c r="O72" s="23"/>
      <c r="P72" s="23"/>
      <c r="Q72" s="23"/>
      <c r="R72" s="23">
        <v>18</v>
      </c>
      <c r="S72" s="23">
        <v>149</v>
      </c>
    </row>
    <row r="73" spans="1:19" ht="15">
      <c r="A73" s="14">
        <v>101</v>
      </c>
      <c r="B73" s="14" t="s">
        <v>113</v>
      </c>
      <c r="C73" s="14">
        <v>3349</v>
      </c>
      <c r="D73" s="14" t="s">
        <v>641</v>
      </c>
      <c r="F73" s="14" t="s">
        <v>728</v>
      </c>
      <c r="G73" s="24" t="s">
        <v>92</v>
      </c>
      <c r="H73" s="23">
        <v>41442</v>
      </c>
      <c r="I73" s="23"/>
      <c r="J73" s="23">
        <v>0</v>
      </c>
      <c r="K73" s="23">
        <v>5520</v>
      </c>
      <c r="L73" s="23"/>
      <c r="M73" s="23"/>
      <c r="N73" s="23">
        <v>10323</v>
      </c>
      <c r="O73" s="23"/>
      <c r="P73" s="23">
        <v>24975</v>
      </c>
      <c r="Q73" s="23"/>
      <c r="R73" s="23">
        <v>1048</v>
      </c>
      <c r="S73" s="23">
        <v>83308</v>
      </c>
    </row>
    <row r="74" spans="1:19" ht="15">
      <c r="A74" s="14">
        <v>102</v>
      </c>
      <c r="B74" s="14" t="s">
        <v>114</v>
      </c>
      <c r="C74" s="14">
        <v>3697</v>
      </c>
      <c r="D74" s="14" t="s">
        <v>641</v>
      </c>
      <c r="F74" s="14" t="s">
        <v>729</v>
      </c>
      <c r="G74" s="24" t="s">
        <v>93</v>
      </c>
      <c r="H74" s="23"/>
      <c r="I74" s="23"/>
      <c r="J74" s="23">
        <v>0</v>
      </c>
      <c r="K74" s="23"/>
      <c r="L74" s="23"/>
      <c r="M74" s="23"/>
      <c r="N74" s="23"/>
      <c r="O74" s="23"/>
      <c r="P74" s="23"/>
      <c r="Q74" s="23"/>
      <c r="R74" s="23"/>
      <c r="S74" s="23">
        <v>0</v>
      </c>
    </row>
    <row r="75" spans="1:19" ht="15">
      <c r="A75" s="14">
        <v>103</v>
      </c>
      <c r="B75" s="14" t="s">
        <v>115</v>
      </c>
      <c r="C75" s="14">
        <v>11149</v>
      </c>
      <c r="D75" s="14" t="s">
        <v>641</v>
      </c>
      <c r="F75" s="14" t="s">
        <v>730</v>
      </c>
      <c r="G75" s="24" t="s">
        <v>94</v>
      </c>
      <c r="H75" s="23">
        <v>-1999</v>
      </c>
      <c r="I75" s="23"/>
      <c r="J75" s="23">
        <v>0</v>
      </c>
      <c r="K75" s="23">
        <v>23470</v>
      </c>
      <c r="L75" s="23"/>
      <c r="M75" s="23"/>
      <c r="N75" s="23">
        <v>17062</v>
      </c>
      <c r="O75" s="23"/>
      <c r="P75" s="23">
        <v>18359</v>
      </c>
      <c r="Q75" s="23"/>
      <c r="R75" s="23">
        <v>5321</v>
      </c>
      <c r="S75" s="23">
        <v>62213</v>
      </c>
    </row>
    <row r="76" spans="1:19" ht="15">
      <c r="A76" s="14">
        <v>104</v>
      </c>
      <c r="B76" s="14" t="s">
        <v>116</v>
      </c>
      <c r="C76" s="14">
        <v>164</v>
      </c>
      <c r="D76" s="14" t="s">
        <v>641</v>
      </c>
      <c r="F76" s="14" t="s">
        <v>731</v>
      </c>
      <c r="G76" s="24" t="s">
        <v>95</v>
      </c>
      <c r="H76" s="23">
        <v>-4799</v>
      </c>
      <c r="I76" s="23">
        <v>28125</v>
      </c>
      <c r="J76" s="23">
        <v>42039</v>
      </c>
      <c r="K76" s="23">
        <v>3351</v>
      </c>
      <c r="L76" s="23"/>
      <c r="M76" s="23"/>
      <c r="N76" s="23">
        <v>28317</v>
      </c>
      <c r="O76" s="23"/>
      <c r="P76" s="23">
        <v>16363</v>
      </c>
      <c r="Q76" s="23">
        <v>36</v>
      </c>
      <c r="R76" s="23">
        <v>696</v>
      </c>
      <c r="S76" s="23">
        <v>114128</v>
      </c>
    </row>
    <row r="77" spans="1:19" ht="15">
      <c r="A77" s="14">
        <v>105</v>
      </c>
      <c r="B77" s="14" t="s">
        <v>117</v>
      </c>
      <c r="C77" s="14">
        <v>12</v>
      </c>
      <c r="D77" s="14" t="s">
        <v>641</v>
      </c>
      <c r="F77" s="14" t="s">
        <v>732</v>
      </c>
      <c r="G77" s="24" t="s">
        <v>96</v>
      </c>
      <c r="H77" s="23">
        <v>-6118</v>
      </c>
      <c r="I77" s="23"/>
      <c r="J77" s="23">
        <v>1802</v>
      </c>
      <c r="K77" s="23">
        <v>14588</v>
      </c>
      <c r="L77" s="23"/>
      <c r="M77" s="23"/>
      <c r="N77" s="23">
        <v>1282</v>
      </c>
      <c r="O77" s="23"/>
      <c r="P77" s="23"/>
      <c r="Q77" s="23"/>
      <c r="R77" s="23">
        <v>1632</v>
      </c>
      <c r="S77" s="23">
        <v>13186</v>
      </c>
    </row>
    <row r="78" spans="1:19" ht="15">
      <c r="A78" s="14">
        <v>106</v>
      </c>
      <c r="B78" s="14" t="s">
        <v>118</v>
      </c>
      <c r="C78" s="14">
        <v>27204</v>
      </c>
      <c r="D78" s="14" t="s">
        <v>641</v>
      </c>
      <c r="F78" s="14" t="s">
        <v>733</v>
      </c>
      <c r="G78" s="24" t="s">
        <v>97</v>
      </c>
      <c r="H78" s="23">
        <v>-10233</v>
      </c>
      <c r="I78" s="23">
        <v>49383</v>
      </c>
      <c r="J78" s="23">
        <v>24023</v>
      </c>
      <c r="K78" s="23">
        <v>15169</v>
      </c>
      <c r="L78" s="23"/>
      <c r="M78" s="23"/>
      <c r="N78" s="23">
        <v>1333</v>
      </c>
      <c r="O78" s="23"/>
      <c r="P78" s="23">
        <v>47686</v>
      </c>
      <c r="Q78" s="23">
        <v>115396</v>
      </c>
      <c r="R78" s="23">
        <v>2593</v>
      </c>
      <c r="S78" s="23">
        <v>245350</v>
      </c>
    </row>
    <row r="79" spans="1:19" ht="15">
      <c r="A79" s="14">
        <v>107</v>
      </c>
      <c r="B79" s="14" t="s">
        <v>119</v>
      </c>
      <c r="C79" s="14">
        <v>20208</v>
      </c>
      <c r="D79" s="14" t="s">
        <v>641</v>
      </c>
      <c r="F79" s="14" t="s">
        <v>734</v>
      </c>
      <c r="G79" s="24" t="s">
        <v>98</v>
      </c>
      <c r="H79" s="23">
        <v>-20566</v>
      </c>
      <c r="I79" s="23"/>
      <c r="J79" s="23">
        <v>0</v>
      </c>
      <c r="K79" s="23">
        <v>4099</v>
      </c>
      <c r="L79" s="23"/>
      <c r="M79" s="23"/>
      <c r="N79" s="23">
        <v>360</v>
      </c>
      <c r="O79" s="23"/>
      <c r="P79" s="23"/>
      <c r="Q79" s="23"/>
      <c r="R79" s="23">
        <v>156</v>
      </c>
      <c r="S79" s="23">
        <v>-15951</v>
      </c>
    </row>
    <row r="80" spans="1:19" ht="15">
      <c r="A80" s="14">
        <v>172</v>
      </c>
      <c r="B80" s="14" t="s">
        <v>189</v>
      </c>
      <c r="C80" s="14">
        <v>33</v>
      </c>
      <c r="D80" s="14" t="s">
        <v>641</v>
      </c>
      <c r="F80" s="14" t="s">
        <v>735</v>
      </c>
      <c r="G80" s="24" t="s">
        <v>99</v>
      </c>
      <c r="H80" s="23">
        <v>-936</v>
      </c>
      <c r="I80" s="23"/>
      <c r="J80" s="23">
        <v>0</v>
      </c>
      <c r="K80" s="23">
        <v>1606</v>
      </c>
      <c r="L80" s="23"/>
      <c r="M80" s="23"/>
      <c r="N80" s="23">
        <v>141</v>
      </c>
      <c r="O80" s="23"/>
      <c r="P80" s="23"/>
      <c r="Q80" s="23"/>
      <c r="R80" s="23">
        <v>179</v>
      </c>
      <c r="S80" s="23">
        <v>990</v>
      </c>
    </row>
    <row r="81" spans="1:19" ht="15">
      <c r="A81" s="14">
        <v>111</v>
      </c>
      <c r="B81" s="14" t="s">
        <v>123</v>
      </c>
      <c r="C81" s="14">
        <v>10237</v>
      </c>
      <c r="D81" s="14" t="s">
        <v>641</v>
      </c>
      <c r="F81" s="14" t="s">
        <v>736</v>
      </c>
      <c r="G81" s="24" t="s">
        <v>100</v>
      </c>
      <c r="H81" s="23"/>
      <c r="I81" s="23"/>
      <c r="J81" s="23">
        <v>0</v>
      </c>
      <c r="K81" s="23"/>
      <c r="L81" s="23"/>
      <c r="M81" s="23"/>
      <c r="N81" s="23"/>
      <c r="O81" s="23"/>
      <c r="P81" s="23"/>
      <c r="Q81" s="23"/>
      <c r="R81" s="23"/>
      <c r="S81" s="23">
        <v>0</v>
      </c>
    </row>
    <row r="82" spans="1:19" ht="15">
      <c r="A82" s="14">
        <v>117</v>
      </c>
      <c r="B82" s="14" t="s">
        <v>129</v>
      </c>
      <c r="C82" s="14">
        <v>5124</v>
      </c>
      <c r="D82" s="14" t="s">
        <v>641</v>
      </c>
      <c r="F82" s="14" t="s">
        <v>737</v>
      </c>
      <c r="G82" s="24" t="s">
        <v>101</v>
      </c>
      <c r="H82" s="23">
        <v>-8855</v>
      </c>
      <c r="I82" s="23">
        <v>1534</v>
      </c>
      <c r="J82" s="23">
        <v>7848</v>
      </c>
      <c r="K82" s="23">
        <v>1685</v>
      </c>
      <c r="L82" s="23"/>
      <c r="M82" s="23"/>
      <c r="N82" s="23">
        <v>148</v>
      </c>
      <c r="O82" s="23"/>
      <c r="P82" s="23"/>
      <c r="Q82" s="23"/>
      <c r="R82" s="23">
        <v>238</v>
      </c>
      <c r="S82" s="23">
        <v>2598</v>
      </c>
    </row>
    <row r="83" spans="1:19" ht="15">
      <c r="A83" s="14">
        <v>110</v>
      </c>
      <c r="B83" s="14" t="s">
        <v>122</v>
      </c>
      <c r="C83" s="14">
        <v>140</v>
      </c>
      <c r="D83" s="14" t="s">
        <v>641</v>
      </c>
      <c r="F83" s="14" t="s">
        <v>738</v>
      </c>
      <c r="G83" s="24" t="s">
        <v>102</v>
      </c>
      <c r="H83" s="23">
        <v>-3493</v>
      </c>
      <c r="I83" s="23"/>
      <c r="J83" s="23">
        <v>0</v>
      </c>
      <c r="K83" s="23">
        <v>2219</v>
      </c>
      <c r="L83" s="23"/>
      <c r="M83" s="23"/>
      <c r="N83" s="23">
        <v>563</v>
      </c>
      <c r="O83" s="23"/>
      <c r="P83" s="23"/>
      <c r="Q83" s="23">
        <v>1074</v>
      </c>
      <c r="R83" s="23">
        <v>234</v>
      </c>
      <c r="S83" s="23">
        <v>597</v>
      </c>
    </row>
    <row r="84" spans="1:19" ht="15">
      <c r="A84" s="14">
        <v>112</v>
      </c>
      <c r="B84" s="14" t="s">
        <v>124</v>
      </c>
      <c r="C84" s="14">
        <v>0</v>
      </c>
      <c r="D84" s="14" t="s">
        <v>641</v>
      </c>
      <c r="F84" s="14" t="s">
        <v>739</v>
      </c>
      <c r="G84" s="24" t="s">
        <v>103</v>
      </c>
      <c r="H84" s="23">
        <v>2285</v>
      </c>
      <c r="I84" s="23">
        <v>2710</v>
      </c>
      <c r="J84" s="23">
        <v>711</v>
      </c>
      <c r="K84" s="23">
        <v>1105</v>
      </c>
      <c r="L84" s="23"/>
      <c r="M84" s="23"/>
      <c r="N84" s="23">
        <v>97</v>
      </c>
      <c r="O84" s="23"/>
      <c r="P84" s="23"/>
      <c r="Q84" s="23"/>
      <c r="R84" s="23">
        <v>113</v>
      </c>
      <c r="S84" s="23">
        <v>7021</v>
      </c>
    </row>
    <row r="85" spans="1:19" ht="15">
      <c r="A85" s="14">
        <v>113</v>
      </c>
      <c r="B85" s="14" t="s">
        <v>125</v>
      </c>
      <c r="C85" s="14">
        <v>4414</v>
      </c>
      <c r="D85" s="14" t="s">
        <v>641</v>
      </c>
      <c r="F85" s="14" t="s">
        <v>740</v>
      </c>
      <c r="G85" s="24" t="s">
        <v>104</v>
      </c>
      <c r="H85" s="23">
        <v>175</v>
      </c>
      <c r="I85" s="23"/>
      <c r="J85" s="23">
        <v>0</v>
      </c>
      <c r="K85" s="23">
        <v>1972</v>
      </c>
      <c r="L85" s="23"/>
      <c r="M85" s="23">
        <v>505</v>
      </c>
      <c r="N85" s="23">
        <v>173</v>
      </c>
      <c r="O85" s="23"/>
      <c r="P85" s="23"/>
      <c r="Q85" s="23"/>
      <c r="R85" s="23">
        <v>195</v>
      </c>
      <c r="S85" s="23">
        <v>3020</v>
      </c>
    </row>
    <row r="86" spans="1:19" ht="15">
      <c r="A86" s="14">
        <v>114</v>
      </c>
      <c r="B86" s="14" t="s">
        <v>126</v>
      </c>
      <c r="C86" s="14">
        <v>2300</v>
      </c>
      <c r="D86" s="14" t="s">
        <v>641</v>
      </c>
      <c r="F86" s="14" t="s">
        <v>741</v>
      </c>
      <c r="G86" s="24" t="s">
        <v>105</v>
      </c>
      <c r="H86" s="23">
        <v>-25971</v>
      </c>
      <c r="I86" s="23"/>
      <c r="J86" s="23">
        <v>2092</v>
      </c>
      <c r="K86" s="23">
        <v>12374</v>
      </c>
      <c r="L86" s="23"/>
      <c r="M86" s="23"/>
      <c r="N86" s="23">
        <v>1087</v>
      </c>
      <c r="O86" s="23"/>
      <c r="P86" s="23"/>
      <c r="Q86" s="23"/>
      <c r="R86" s="23">
        <v>528</v>
      </c>
      <c r="S86" s="23">
        <v>-9890</v>
      </c>
    </row>
    <row r="87" spans="1:19" ht="15">
      <c r="A87" s="14">
        <v>115</v>
      </c>
      <c r="B87" s="14" t="s">
        <v>127</v>
      </c>
      <c r="C87" s="14">
        <v>1919</v>
      </c>
      <c r="D87" s="14" t="s">
        <v>641</v>
      </c>
      <c r="F87" s="14" t="s">
        <v>742</v>
      </c>
      <c r="G87" s="24" t="s">
        <v>106</v>
      </c>
      <c r="H87" s="23">
        <v>-6754</v>
      </c>
      <c r="I87" s="23"/>
      <c r="J87" s="23">
        <v>1834</v>
      </c>
      <c r="K87" s="23">
        <v>7043</v>
      </c>
      <c r="L87" s="23"/>
      <c r="M87" s="23"/>
      <c r="N87" s="23">
        <v>619</v>
      </c>
      <c r="O87" s="23"/>
      <c r="P87" s="23"/>
      <c r="Q87" s="23"/>
      <c r="R87" s="23">
        <v>465</v>
      </c>
      <c r="S87" s="23">
        <v>3207</v>
      </c>
    </row>
    <row r="88" spans="1:19" ht="15">
      <c r="A88" s="14">
        <v>575</v>
      </c>
      <c r="B88" s="14" t="s">
        <v>605</v>
      </c>
      <c r="C88" s="14">
        <v>1239</v>
      </c>
      <c r="D88" s="14" t="s">
        <v>641</v>
      </c>
      <c r="F88" s="14" t="s">
        <v>743</v>
      </c>
      <c r="G88" s="24" t="s">
        <v>107</v>
      </c>
      <c r="H88" s="23">
        <v>-4849</v>
      </c>
      <c r="I88" s="23">
        <v>813</v>
      </c>
      <c r="J88" s="23">
        <v>0</v>
      </c>
      <c r="K88" s="23">
        <v>14903</v>
      </c>
      <c r="L88" s="23"/>
      <c r="M88" s="23"/>
      <c r="N88" s="23">
        <v>1310</v>
      </c>
      <c r="O88" s="23"/>
      <c r="P88" s="23"/>
      <c r="Q88" s="23"/>
      <c r="R88" s="23">
        <v>916</v>
      </c>
      <c r="S88" s="23">
        <v>13093</v>
      </c>
    </row>
    <row r="89" spans="1:19" ht="15">
      <c r="A89" s="14">
        <v>123</v>
      </c>
      <c r="B89" s="14" t="s">
        <v>138</v>
      </c>
      <c r="C89" s="14">
        <v>18806</v>
      </c>
      <c r="D89" s="14" t="s">
        <v>641</v>
      </c>
      <c r="F89" s="14" t="s">
        <v>744</v>
      </c>
      <c r="G89" s="24" t="s">
        <v>108</v>
      </c>
      <c r="H89" s="23">
        <v>-7347</v>
      </c>
      <c r="I89" s="23">
        <v>813</v>
      </c>
      <c r="J89" s="23">
        <v>1020</v>
      </c>
      <c r="K89" s="23">
        <v>7359</v>
      </c>
      <c r="L89" s="23"/>
      <c r="M89" s="23"/>
      <c r="N89" s="23">
        <v>647</v>
      </c>
      <c r="O89" s="23"/>
      <c r="P89" s="23"/>
      <c r="Q89" s="23"/>
      <c r="R89" s="23">
        <v>983</v>
      </c>
      <c r="S89" s="23">
        <v>3475</v>
      </c>
    </row>
    <row r="90" spans="1:19" ht="15">
      <c r="A90" s="14">
        <v>69</v>
      </c>
      <c r="B90" s="14" t="s">
        <v>80</v>
      </c>
      <c r="C90" s="14">
        <v>19</v>
      </c>
      <c r="D90" s="14" t="s">
        <v>641</v>
      </c>
      <c r="F90" s="14" t="s">
        <v>745</v>
      </c>
      <c r="G90" s="24" t="s">
        <v>109</v>
      </c>
      <c r="H90" s="23">
        <v>-4054</v>
      </c>
      <c r="I90" s="23"/>
      <c r="J90" s="23">
        <v>0</v>
      </c>
      <c r="K90" s="23">
        <v>2883</v>
      </c>
      <c r="L90" s="23"/>
      <c r="M90" s="23"/>
      <c r="N90" s="23">
        <v>253</v>
      </c>
      <c r="O90" s="23"/>
      <c r="P90" s="23">
        <v>10312</v>
      </c>
      <c r="Q90" s="23"/>
      <c r="R90" s="23">
        <v>487</v>
      </c>
      <c r="S90" s="23">
        <v>9881</v>
      </c>
    </row>
    <row r="91" spans="1:19" ht="15">
      <c r="A91" s="14">
        <v>142</v>
      </c>
      <c r="B91" s="14" t="s">
        <v>158</v>
      </c>
      <c r="C91" s="14">
        <v>332</v>
      </c>
      <c r="D91" s="14" t="s">
        <v>641</v>
      </c>
      <c r="F91" s="14" t="s">
        <v>746</v>
      </c>
      <c r="G91" s="24" t="s">
        <v>110</v>
      </c>
      <c r="H91" s="23">
        <v>17328</v>
      </c>
      <c r="I91" s="23"/>
      <c r="J91" s="23">
        <v>0</v>
      </c>
      <c r="K91" s="23">
        <v>1843</v>
      </c>
      <c r="L91" s="23"/>
      <c r="M91" s="23"/>
      <c r="N91" s="23">
        <v>162</v>
      </c>
      <c r="O91" s="23"/>
      <c r="P91" s="23"/>
      <c r="Q91" s="23"/>
      <c r="R91" s="23">
        <v>185</v>
      </c>
      <c r="S91" s="23">
        <v>19518</v>
      </c>
    </row>
    <row r="92" spans="1:19" ht="15">
      <c r="A92" s="14">
        <v>143</v>
      </c>
      <c r="B92" s="14" t="s">
        <v>159</v>
      </c>
      <c r="C92" s="14">
        <v>376</v>
      </c>
      <c r="D92" s="14" t="s">
        <v>641</v>
      </c>
      <c r="F92" s="14" t="s">
        <v>747</v>
      </c>
      <c r="G92" s="24" t="s">
        <v>112</v>
      </c>
      <c r="H92" s="23">
        <v>5855</v>
      </c>
      <c r="I92" s="23">
        <v>89998</v>
      </c>
      <c r="J92" s="23">
        <v>695</v>
      </c>
      <c r="K92" s="23">
        <v>5541</v>
      </c>
      <c r="L92" s="23"/>
      <c r="M92" s="23"/>
      <c r="N92" s="23">
        <v>487</v>
      </c>
      <c r="O92" s="23">
        <v>212353</v>
      </c>
      <c r="P92" s="23"/>
      <c r="Q92" s="23"/>
      <c r="R92" s="23">
        <v>671</v>
      </c>
      <c r="S92" s="23">
        <v>315600</v>
      </c>
    </row>
    <row r="93" spans="1:19" ht="15">
      <c r="A93" s="14">
        <v>144</v>
      </c>
      <c r="B93" s="14" t="s">
        <v>160</v>
      </c>
      <c r="C93" s="14">
        <v>11807</v>
      </c>
      <c r="D93" s="14" t="s">
        <v>641</v>
      </c>
      <c r="F93" s="14" t="s">
        <v>748</v>
      </c>
      <c r="G93" s="24" t="s">
        <v>113</v>
      </c>
      <c r="H93" s="23">
        <v>297</v>
      </c>
      <c r="I93" s="23"/>
      <c r="J93" s="23">
        <v>0</v>
      </c>
      <c r="K93" s="23">
        <v>3349</v>
      </c>
      <c r="L93" s="23"/>
      <c r="M93" s="23"/>
      <c r="N93" s="23">
        <v>294</v>
      </c>
      <c r="O93" s="23"/>
      <c r="P93" s="23"/>
      <c r="Q93" s="23"/>
      <c r="R93" s="23">
        <v>439</v>
      </c>
      <c r="S93" s="23">
        <v>4379</v>
      </c>
    </row>
    <row r="94" spans="1:19" ht="15">
      <c r="A94" s="14">
        <v>145</v>
      </c>
      <c r="B94" s="14" t="s">
        <v>161</v>
      </c>
      <c r="C94" s="14">
        <v>4</v>
      </c>
      <c r="D94" s="14" t="s">
        <v>641</v>
      </c>
      <c r="F94" s="14" t="s">
        <v>749</v>
      </c>
      <c r="G94" s="24" t="s">
        <v>114</v>
      </c>
      <c r="H94" s="23">
        <v>328</v>
      </c>
      <c r="I94" s="23"/>
      <c r="J94" s="23">
        <v>0</v>
      </c>
      <c r="K94" s="23">
        <v>3697</v>
      </c>
      <c r="L94" s="23"/>
      <c r="M94" s="23"/>
      <c r="N94" s="23">
        <v>325</v>
      </c>
      <c r="O94" s="23"/>
      <c r="P94" s="23"/>
      <c r="Q94" s="23"/>
      <c r="R94" s="23">
        <v>267</v>
      </c>
      <c r="S94" s="23">
        <v>4617</v>
      </c>
    </row>
    <row r="95" spans="1:19" ht="15">
      <c r="A95" s="14">
        <v>146</v>
      </c>
      <c r="B95" s="14" t="s">
        <v>162</v>
      </c>
      <c r="C95" s="14">
        <v>30</v>
      </c>
      <c r="D95" s="14" t="s">
        <v>641</v>
      </c>
      <c r="F95" s="14" t="s">
        <v>750</v>
      </c>
      <c r="G95" s="24" t="s">
        <v>115</v>
      </c>
      <c r="H95" s="23">
        <v>989</v>
      </c>
      <c r="I95" s="23"/>
      <c r="J95" s="23">
        <v>0</v>
      </c>
      <c r="K95" s="23">
        <v>11149</v>
      </c>
      <c r="L95" s="23"/>
      <c r="M95" s="23"/>
      <c r="N95" s="23">
        <v>980</v>
      </c>
      <c r="O95" s="23"/>
      <c r="P95" s="23"/>
      <c r="Q95" s="23"/>
      <c r="R95" s="23">
        <v>1492</v>
      </c>
      <c r="S95" s="23">
        <v>14610</v>
      </c>
    </row>
    <row r="96" spans="1:19" ht="15">
      <c r="A96" s="14">
        <v>147</v>
      </c>
      <c r="B96" s="14" t="s">
        <v>163</v>
      </c>
      <c r="C96" s="14">
        <v>9</v>
      </c>
      <c r="D96" s="14" t="s">
        <v>641</v>
      </c>
      <c r="F96" s="14" t="s">
        <v>751</v>
      </c>
      <c r="G96" s="24" t="s">
        <v>116</v>
      </c>
      <c r="H96" s="23">
        <v>15</v>
      </c>
      <c r="I96" s="23"/>
      <c r="J96" s="23">
        <v>0</v>
      </c>
      <c r="K96" s="23">
        <v>164</v>
      </c>
      <c r="L96" s="23"/>
      <c r="M96" s="23"/>
      <c r="N96" s="23">
        <v>14</v>
      </c>
      <c r="O96" s="23"/>
      <c r="P96" s="23"/>
      <c r="Q96" s="23"/>
      <c r="R96" s="23">
        <v>1</v>
      </c>
      <c r="S96" s="23">
        <v>194</v>
      </c>
    </row>
    <row r="97" spans="1:19" ht="15">
      <c r="A97" s="14">
        <v>67</v>
      </c>
      <c r="B97" s="14" t="s">
        <v>78</v>
      </c>
      <c r="C97" s="14">
        <v>10117</v>
      </c>
      <c r="D97" s="14" t="s">
        <v>641</v>
      </c>
      <c r="F97" s="14" t="s">
        <v>752</v>
      </c>
      <c r="G97" s="24" t="s">
        <v>117</v>
      </c>
      <c r="H97" s="23">
        <v>1</v>
      </c>
      <c r="I97" s="23"/>
      <c r="J97" s="23">
        <v>0</v>
      </c>
      <c r="K97" s="23">
        <v>12</v>
      </c>
      <c r="L97" s="23"/>
      <c r="M97" s="23"/>
      <c r="N97" s="23">
        <v>1</v>
      </c>
      <c r="O97" s="23"/>
      <c r="P97" s="23"/>
      <c r="Q97" s="23"/>
      <c r="R97" s="23">
        <v>1</v>
      </c>
      <c r="S97" s="23">
        <v>15</v>
      </c>
    </row>
    <row r="98" spans="1:19" ht="15">
      <c r="A98" s="14">
        <v>68</v>
      </c>
      <c r="B98" s="14" t="s">
        <v>79</v>
      </c>
      <c r="C98" s="14">
        <v>1</v>
      </c>
      <c r="D98" s="14" t="s">
        <v>641</v>
      </c>
      <c r="F98" s="14" t="s">
        <v>753</v>
      </c>
      <c r="G98" s="24" t="s">
        <v>118</v>
      </c>
      <c r="H98" s="23">
        <v>2413</v>
      </c>
      <c r="I98" s="23"/>
      <c r="J98" s="23">
        <v>0</v>
      </c>
      <c r="K98" s="23">
        <v>27204</v>
      </c>
      <c r="L98" s="23"/>
      <c r="M98" s="23"/>
      <c r="N98" s="23">
        <v>2390</v>
      </c>
      <c r="O98" s="23"/>
      <c r="P98" s="23"/>
      <c r="Q98" s="23"/>
      <c r="R98" s="23">
        <v>4304</v>
      </c>
      <c r="S98" s="23">
        <v>36311</v>
      </c>
    </row>
    <row r="99" spans="1:19" ht="15">
      <c r="A99" s="14">
        <v>70</v>
      </c>
      <c r="B99" s="14" t="s">
        <v>81</v>
      </c>
      <c r="C99" s="14">
        <v>135</v>
      </c>
      <c r="D99" s="14" t="s">
        <v>641</v>
      </c>
      <c r="F99" s="14" t="s">
        <v>754</v>
      </c>
      <c r="G99" s="24" t="s">
        <v>119</v>
      </c>
      <c r="H99" s="23">
        <v>1793</v>
      </c>
      <c r="I99" s="23">
        <v>464710</v>
      </c>
      <c r="J99" s="23">
        <v>3588</v>
      </c>
      <c r="K99" s="23">
        <v>20208</v>
      </c>
      <c r="L99" s="23"/>
      <c r="M99" s="23"/>
      <c r="N99" s="23">
        <v>1776</v>
      </c>
      <c r="O99" s="23"/>
      <c r="P99" s="23"/>
      <c r="Q99" s="23">
        <v>10531</v>
      </c>
      <c r="R99" s="23">
        <v>2527</v>
      </c>
      <c r="S99" s="23">
        <v>505133</v>
      </c>
    </row>
    <row r="100" spans="1:19" ht="15">
      <c r="A100" s="14">
        <v>87</v>
      </c>
      <c r="B100" s="14" t="s">
        <v>98</v>
      </c>
      <c r="C100" s="14">
        <v>4099</v>
      </c>
      <c r="D100" s="14" t="s">
        <v>641</v>
      </c>
      <c r="F100" s="14" t="s">
        <v>755</v>
      </c>
      <c r="G100" s="24" t="s">
        <v>120</v>
      </c>
      <c r="H100" s="23">
        <v>2152</v>
      </c>
      <c r="I100" s="23"/>
      <c r="J100" s="23">
        <v>0</v>
      </c>
      <c r="K100" s="23">
        <v>2403</v>
      </c>
      <c r="L100" s="23"/>
      <c r="M100" s="23"/>
      <c r="N100" s="23">
        <v>211</v>
      </c>
      <c r="O100" s="23"/>
      <c r="P100" s="23"/>
      <c r="Q100" s="23"/>
      <c r="R100" s="23">
        <v>319</v>
      </c>
      <c r="S100" s="23">
        <v>5085</v>
      </c>
    </row>
    <row r="101" spans="1:19" ht="15">
      <c r="A101" s="14">
        <v>94</v>
      </c>
      <c r="B101" s="14" t="s">
        <v>105</v>
      </c>
      <c r="C101" s="14">
        <v>12374</v>
      </c>
      <c r="D101" s="14" t="s">
        <v>641</v>
      </c>
      <c r="F101" s="14" t="s">
        <v>756</v>
      </c>
      <c r="G101" s="24" t="s">
        <v>121</v>
      </c>
      <c r="H101" s="23">
        <v>17436</v>
      </c>
      <c r="I101" s="23"/>
      <c r="J101" s="23">
        <v>0</v>
      </c>
      <c r="K101" s="23">
        <v>4921</v>
      </c>
      <c r="L101" s="23"/>
      <c r="M101" s="23">
        <v>4549</v>
      </c>
      <c r="N101" s="23">
        <v>432</v>
      </c>
      <c r="O101" s="23"/>
      <c r="P101" s="23">
        <v>14306</v>
      </c>
      <c r="Q101" s="23">
        <v>1799</v>
      </c>
      <c r="R101" s="23">
        <v>690</v>
      </c>
      <c r="S101" s="23">
        <v>44133</v>
      </c>
    </row>
    <row r="102" spans="1:19" ht="15">
      <c r="A102" s="14">
        <v>91</v>
      </c>
      <c r="B102" s="14" t="s">
        <v>102</v>
      </c>
      <c r="C102" s="14">
        <v>2219</v>
      </c>
      <c r="D102" s="14" t="s">
        <v>641</v>
      </c>
      <c r="F102" s="14" t="s">
        <v>757</v>
      </c>
      <c r="G102" s="24" t="s">
        <v>122</v>
      </c>
      <c r="H102" s="23">
        <v>12</v>
      </c>
      <c r="I102" s="23"/>
      <c r="J102" s="23">
        <v>0</v>
      </c>
      <c r="K102" s="23">
        <v>140</v>
      </c>
      <c r="L102" s="23"/>
      <c r="M102" s="23"/>
      <c r="N102" s="23">
        <v>12</v>
      </c>
      <c r="O102" s="23"/>
      <c r="P102" s="23"/>
      <c r="Q102" s="23"/>
      <c r="R102" s="23">
        <v>18</v>
      </c>
      <c r="S102" s="23">
        <v>182</v>
      </c>
    </row>
    <row r="103" spans="1:19" ht="15">
      <c r="A103" s="14">
        <v>95</v>
      </c>
      <c r="B103" s="14" t="s">
        <v>106</v>
      </c>
      <c r="C103" s="14">
        <v>7043</v>
      </c>
      <c r="D103" s="14" t="s">
        <v>641</v>
      </c>
      <c r="F103" s="14" t="s">
        <v>758</v>
      </c>
      <c r="G103" s="24" t="s">
        <v>123</v>
      </c>
      <c r="H103" s="23">
        <v>1073</v>
      </c>
      <c r="I103" s="23">
        <v>5122</v>
      </c>
      <c r="J103" s="23">
        <v>13615</v>
      </c>
      <c r="K103" s="23">
        <v>10237</v>
      </c>
      <c r="L103" s="23"/>
      <c r="M103" s="23"/>
      <c r="N103" s="23">
        <v>4573</v>
      </c>
      <c r="O103" s="23"/>
      <c r="P103" s="23"/>
      <c r="Q103" s="23">
        <v>7050</v>
      </c>
      <c r="R103" s="23">
        <v>1389</v>
      </c>
      <c r="S103" s="23">
        <v>43059</v>
      </c>
    </row>
    <row r="104" spans="1:19" ht="15">
      <c r="A104" s="14">
        <v>96</v>
      </c>
      <c r="B104" s="14" t="s">
        <v>107</v>
      </c>
      <c r="C104" s="14">
        <v>14903</v>
      </c>
      <c r="D104" s="14" t="s">
        <v>641</v>
      </c>
      <c r="F104" s="14" t="s">
        <v>759</v>
      </c>
      <c r="G104" s="24" t="s">
        <v>124</v>
      </c>
      <c r="H104" s="23">
        <v>0</v>
      </c>
      <c r="I104" s="23"/>
      <c r="J104" s="23">
        <v>0</v>
      </c>
      <c r="K104" s="23">
        <v>0</v>
      </c>
      <c r="L104" s="23"/>
      <c r="M104" s="23"/>
      <c r="N104" s="23">
        <v>0</v>
      </c>
      <c r="O104" s="23"/>
      <c r="P104" s="23"/>
      <c r="Q104" s="23"/>
      <c r="R104" s="23">
        <v>0</v>
      </c>
      <c r="S104" s="23">
        <v>0</v>
      </c>
    </row>
    <row r="105" spans="1:19" ht="15">
      <c r="A105" s="14">
        <v>97</v>
      </c>
      <c r="B105" s="14" t="s">
        <v>108</v>
      </c>
      <c r="C105" s="14">
        <v>7359</v>
      </c>
      <c r="D105" s="14" t="s">
        <v>641</v>
      </c>
      <c r="F105" s="14" t="s">
        <v>760</v>
      </c>
      <c r="G105" s="24" t="s">
        <v>125</v>
      </c>
      <c r="H105" s="23">
        <v>29521</v>
      </c>
      <c r="I105" s="23">
        <v>11836</v>
      </c>
      <c r="J105" s="23">
        <v>82</v>
      </c>
      <c r="K105" s="23">
        <v>4414</v>
      </c>
      <c r="L105" s="23"/>
      <c r="M105" s="23"/>
      <c r="N105" s="23">
        <v>28485</v>
      </c>
      <c r="O105" s="23"/>
      <c r="P105" s="23">
        <v>0</v>
      </c>
      <c r="Q105" s="23">
        <v>1169</v>
      </c>
      <c r="R105" s="23">
        <v>1530</v>
      </c>
      <c r="S105" s="23">
        <v>77037</v>
      </c>
    </row>
    <row r="106" spans="1:19" ht="15">
      <c r="A106" s="14">
        <v>98</v>
      </c>
      <c r="B106" s="14" t="s">
        <v>109</v>
      </c>
      <c r="C106" s="14">
        <v>2883</v>
      </c>
      <c r="D106" s="14" t="s">
        <v>641</v>
      </c>
      <c r="F106" s="14" t="s">
        <v>761</v>
      </c>
      <c r="G106" s="24" t="s">
        <v>126</v>
      </c>
      <c r="H106" s="23">
        <v>204</v>
      </c>
      <c r="I106" s="23">
        <v>7259</v>
      </c>
      <c r="J106" s="23">
        <v>50</v>
      </c>
      <c r="K106" s="23">
        <v>2300</v>
      </c>
      <c r="L106" s="23"/>
      <c r="M106" s="23"/>
      <c r="N106" s="23">
        <v>202</v>
      </c>
      <c r="O106" s="23"/>
      <c r="P106" s="23"/>
      <c r="Q106" s="23"/>
      <c r="R106" s="23">
        <v>159</v>
      </c>
      <c r="S106" s="23">
        <v>10174</v>
      </c>
    </row>
    <row r="107" spans="1:19" ht="15">
      <c r="A107" s="14">
        <v>116</v>
      </c>
      <c r="B107" s="14" t="s">
        <v>128</v>
      </c>
      <c r="C107" s="14">
        <v>3</v>
      </c>
      <c r="D107" s="14" t="s">
        <v>641</v>
      </c>
      <c r="F107" s="14" t="s">
        <v>762</v>
      </c>
      <c r="G107" s="24" t="s">
        <v>127</v>
      </c>
      <c r="H107" s="23">
        <v>170</v>
      </c>
      <c r="I107" s="23"/>
      <c r="J107" s="23">
        <v>0</v>
      </c>
      <c r="K107" s="23">
        <v>1919</v>
      </c>
      <c r="L107" s="23"/>
      <c r="M107" s="23"/>
      <c r="N107" s="23">
        <v>169</v>
      </c>
      <c r="O107" s="23"/>
      <c r="P107" s="23"/>
      <c r="Q107" s="23"/>
      <c r="R107" s="23">
        <v>197</v>
      </c>
      <c r="S107" s="23">
        <v>2455</v>
      </c>
    </row>
    <row r="108" spans="1:19" ht="15">
      <c r="A108" s="14">
        <v>108</v>
      </c>
      <c r="B108" s="14" t="s">
        <v>120</v>
      </c>
      <c r="C108" s="14">
        <v>2403</v>
      </c>
      <c r="D108" s="14" t="s">
        <v>641</v>
      </c>
      <c r="F108" s="14" t="s">
        <v>763</v>
      </c>
      <c r="G108" s="24" t="s">
        <v>128</v>
      </c>
      <c r="H108" s="23">
        <v>0</v>
      </c>
      <c r="I108" s="23"/>
      <c r="J108" s="23">
        <v>0</v>
      </c>
      <c r="K108" s="23">
        <v>3</v>
      </c>
      <c r="L108" s="23"/>
      <c r="M108" s="23"/>
      <c r="N108" s="23">
        <v>0</v>
      </c>
      <c r="O108" s="23"/>
      <c r="P108" s="23"/>
      <c r="Q108" s="23"/>
      <c r="R108" s="23"/>
      <c r="S108" s="23">
        <v>3</v>
      </c>
    </row>
    <row r="109" spans="1:19" ht="15">
      <c r="A109" s="14">
        <v>354</v>
      </c>
      <c r="B109" s="14" t="s">
        <v>377</v>
      </c>
      <c r="C109" s="14">
        <v>4008</v>
      </c>
      <c r="D109" s="14" t="s">
        <v>641</v>
      </c>
      <c r="F109" s="14" t="s">
        <v>764</v>
      </c>
      <c r="G109" s="24" t="s">
        <v>129</v>
      </c>
      <c r="H109" s="23">
        <v>455</v>
      </c>
      <c r="I109" s="23"/>
      <c r="J109" s="23">
        <v>1668</v>
      </c>
      <c r="K109" s="23">
        <v>5124</v>
      </c>
      <c r="L109" s="23"/>
      <c r="M109" s="23"/>
      <c r="N109" s="23">
        <v>450</v>
      </c>
      <c r="O109" s="23"/>
      <c r="P109" s="23"/>
      <c r="Q109" s="23"/>
      <c r="R109" s="23">
        <v>370</v>
      </c>
      <c r="S109" s="23">
        <v>8067</v>
      </c>
    </row>
    <row r="110" spans="1:19" ht="15">
      <c r="A110" s="14">
        <v>126</v>
      </c>
      <c r="B110" s="14" t="s">
        <v>141</v>
      </c>
      <c r="C110" s="14">
        <v>8185</v>
      </c>
      <c r="D110" s="14" t="s">
        <v>641</v>
      </c>
      <c r="F110" s="14" t="s">
        <v>765</v>
      </c>
      <c r="G110" s="24" t="s">
        <v>131</v>
      </c>
      <c r="H110" s="23"/>
      <c r="I110" s="23"/>
      <c r="J110" s="23">
        <v>0</v>
      </c>
      <c r="K110" s="23"/>
      <c r="L110" s="23"/>
      <c r="M110" s="23"/>
      <c r="N110" s="23"/>
      <c r="O110" s="23"/>
      <c r="P110" s="23"/>
      <c r="Q110" s="23"/>
      <c r="R110" s="23"/>
      <c r="S110" s="23">
        <v>0</v>
      </c>
    </row>
    <row r="111" spans="1:19" ht="15">
      <c r="A111" s="14">
        <v>127</v>
      </c>
      <c r="B111" s="14" t="s">
        <v>142</v>
      </c>
      <c r="C111" s="14">
        <v>12575</v>
      </c>
      <c r="D111" s="14" t="s">
        <v>641</v>
      </c>
      <c r="F111" s="14" t="s">
        <v>766</v>
      </c>
      <c r="G111" s="24" t="s">
        <v>134</v>
      </c>
      <c r="H111" s="23">
        <v>617</v>
      </c>
      <c r="I111" s="23"/>
      <c r="J111" s="23">
        <v>0</v>
      </c>
      <c r="K111" s="23">
        <v>6957</v>
      </c>
      <c r="L111" s="23"/>
      <c r="M111" s="23"/>
      <c r="N111" s="23">
        <v>611</v>
      </c>
      <c r="O111" s="23"/>
      <c r="P111" s="23"/>
      <c r="Q111" s="23"/>
      <c r="R111" s="23">
        <v>1158</v>
      </c>
      <c r="S111" s="23">
        <v>9343</v>
      </c>
    </row>
    <row r="112" spans="1:19" ht="15">
      <c r="A112" s="14">
        <v>128</v>
      </c>
      <c r="B112" s="14" t="s">
        <v>143</v>
      </c>
      <c r="C112" s="14">
        <v>541</v>
      </c>
      <c r="D112" s="14" t="s">
        <v>641</v>
      </c>
      <c r="F112" s="14" t="s">
        <v>767</v>
      </c>
      <c r="G112" s="24" t="s">
        <v>135</v>
      </c>
      <c r="H112" s="23">
        <v>130854</v>
      </c>
      <c r="I112" s="23">
        <v>10581</v>
      </c>
      <c r="J112" s="23">
        <v>15261</v>
      </c>
      <c r="K112" s="23">
        <v>674</v>
      </c>
      <c r="L112" s="23"/>
      <c r="M112" s="23"/>
      <c r="N112" s="23">
        <v>787</v>
      </c>
      <c r="O112" s="23"/>
      <c r="P112" s="23">
        <v>40027</v>
      </c>
      <c r="Q112" s="23"/>
      <c r="R112" s="23">
        <v>66</v>
      </c>
      <c r="S112" s="23">
        <v>198250</v>
      </c>
    </row>
    <row r="113" spans="1:19" ht="15">
      <c r="A113" s="14">
        <v>129</v>
      </c>
      <c r="B113" s="14" t="s">
        <v>144</v>
      </c>
      <c r="C113" s="14">
        <v>882</v>
      </c>
      <c r="D113" s="14" t="s">
        <v>641</v>
      </c>
      <c r="F113" s="14" t="s">
        <v>768</v>
      </c>
      <c r="G113" s="24" t="s">
        <v>136</v>
      </c>
      <c r="H113" s="23">
        <v>518</v>
      </c>
      <c r="I113" s="23">
        <v>83586</v>
      </c>
      <c r="J113" s="23">
        <v>49723</v>
      </c>
      <c r="K113" s="23">
        <v>5840</v>
      </c>
      <c r="L113" s="23"/>
      <c r="M113" s="23"/>
      <c r="N113" s="23">
        <v>513</v>
      </c>
      <c r="O113" s="23"/>
      <c r="P113" s="23"/>
      <c r="Q113" s="23">
        <v>3878</v>
      </c>
      <c r="R113" s="23">
        <v>1097</v>
      </c>
      <c r="S113" s="23">
        <v>145155</v>
      </c>
    </row>
    <row r="114" spans="1:19" ht="15">
      <c r="A114" s="14">
        <v>130</v>
      </c>
      <c r="B114" s="14" t="s">
        <v>145</v>
      </c>
      <c r="C114" s="14">
        <v>3984</v>
      </c>
      <c r="D114" s="14" t="s">
        <v>641</v>
      </c>
      <c r="F114" s="14" t="s">
        <v>769</v>
      </c>
      <c r="G114" s="24" t="s">
        <v>137</v>
      </c>
      <c r="H114" s="23">
        <v>67</v>
      </c>
      <c r="I114" s="23"/>
      <c r="J114" s="23">
        <v>0</v>
      </c>
      <c r="K114" s="23">
        <v>756</v>
      </c>
      <c r="L114" s="23"/>
      <c r="M114" s="23"/>
      <c r="N114" s="23">
        <v>66</v>
      </c>
      <c r="O114" s="23"/>
      <c r="P114" s="23"/>
      <c r="Q114" s="23"/>
      <c r="R114" s="23">
        <v>118</v>
      </c>
      <c r="S114" s="23">
        <v>1007</v>
      </c>
    </row>
    <row r="115" spans="1:19" ht="15">
      <c r="A115" s="14">
        <v>134</v>
      </c>
      <c r="B115" s="14" t="s">
        <v>149</v>
      </c>
      <c r="C115" s="14">
        <v>54</v>
      </c>
      <c r="D115" s="14" t="s">
        <v>641</v>
      </c>
      <c r="F115" s="14" t="s">
        <v>770</v>
      </c>
      <c r="G115" s="24" t="s">
        <v>138</v>
      </c>
      <c r="H115" s="23">
        <v>22009</v>
      </c>
      <c r="I115" s="23">
        <v>64933</v>
      </c>
      <c r="J115" s="23">
        <v>341</v>
      </c>
      <c r="K115" s="23">
        <v>18806</v>
      </c>
      <c r="L115" s="23"/>
      <c r="M115" s="23"/>
      <c r="N115" s="23">
        <v>20240</v>
      </c>
      <c r="O115" s="23"/>
      <c r="P115" s="23">
        <v>67894</v>
      </c>
      <c r="Q115" s="23">
        <v>30272</v>
      </c>
      <c r="R115" s="23">
        <v>2105</v>
      </c>
      <c r="S115" s="23">
        <v>226600</v>
      </c>
    </row>
    <row r="116" spans="1:19" ht="15">
      <c r="A116" s="14">
        <v>135</v>
      </c>
      <c r="B116" s="14" t="s">
        <v>150</v>
      </c>
      <c r="C116" s="14">
        <v>0</v>
      </c>
      <c r="D116" s="14" t="s">
        <v>641</v>
      </c>
      <c r="F116" s="14" t="s">
        <v>771</v>
      </c>
      <c r="G116" s="24" t="s">
        <v>139</v>
      </c>
      <c r="H116" s="23">
        <v>0</v>
      </c>
      <c r="I116" s="23"/>
      <c r="J116" s="23">
        <v>0</v>
      </c>
      <c r="K116" s="23">
        <v>0</v>
      </c>
      <c r="L116" s="23"/>
      <c r="M116" s="23">
        <v>0</v>
      </c>
      <c r="N116" s="23">
        <v>0</v>
      </c>
      <c r="O116" s="23"/>
      <c r="P116" s="23"/>
      <c r="Q116" s="23"/>
      <c r="R116" s="23">
        <v>0</v>
      </c>
      <c r="S116" s="23">
        <v>0</v>
      </c>
    </row>
    <row r="117" spans="1:19" ht="15">
      <c r="A117" s="14">
        <v>136</v>
      </c>
      <c r="B117" s="14" t="s">
        <v>151</v>
      </c>
      <c r="C117" s="14">
        <v>3274</v>
      </c>
      <c r="D117" s="14" t="s">
        <v>641</v>
      </c>
      <c r="F117" s="14" t="s">
        <v>772</v>
      </c>
      <c r="G117" s="24" t="s">
        <v>140</v>
      </c>
      <c r="H117" s="23">
        <v>0</v>
      </c>
      <c r="I117" s="23"/>
      <c r="J117" s="23">
        <v>0</v>
      </c>
      <c r="K117" s="23">
        <v>0</v>
      </c>
      <c r="L117" s="23"/>
      <c r="M117" s="23"/>
      <c r="N117" s="23">
        <v>0</v>
      </c>
      <c r="O117" s="23"/>
      <c r="P117" s="23"/>
      <c r="Q117" s="23"/>
      <c r="R117" s="23"/>
      <c r="S117" s="23">
        <v>0</v>
      </c>
    </row>
    <row r="118" spans="1:19" ht="15">
      <c r="A118" s="14">
        <v>137</v>
      </c>
      <c r="B118" s="14" t="s">
        <v>152</v>
      </c>
      <c r="C118" s="14">
        <v>918</v>
      </c>
      <c r="D118" s="14" t="s">
        <v>641</v>
      </c>
      <c r="F118" s="14" t="s">
        <v>773</v>
      </c>
      <c r="G118" s="24" t="s">
        <v>141</v>
      </c>
      <c r="H118" s="23">
        <v>38809</v>
      </c>
      <c r="I118" s="23"/>
      <c r="J118" s="23">
        <v>44510</v>
      </c>
      <c r="K118" s="23">
        <v>8185</v>
      </c>
      <c r="L118" s="23"/>
      <c r="M118" s="23"/>
      <c r="N118" s="23">
        <v>8351</v>
      </c>
      <c r="O118" s="23"/>
      <c r="P118" s="23">
        <v>24916</v>
      </c>
      <c r="Q118" s="23">
        <v>2724</v>
      </c>
      <c r="R118" s="23">
        <v>1178</v>
      </c>
      <c r="S118" s="23">
        <v>128673</v>
      </c>
    </row>
    <row r="119" spans="1:19" ht="15">
      <c r="A119" s="14">
        <v>138</v>
      </c>
      <c r="B119" s="14" t="s">
        <v>154</v>
      </c>
      <c r="C119" s="14">
        <v>26</v>
      </c>
      <c r="D119" s="14" t="s">
        <v>641</v>
      </c>
      <c r="F119" s="14" t="s">
        <v>774</v>
      </c>
      <c r="G119" s="24" t="s">
        <v>142</v>
      </c>
      <c r="H119" s="23">
        <v>1115</v>
      </c>
      <c r="I119" s="23"/>
      <c r="J119" s="23">
        <v>186389</v>
      </c>
      <c r="K119" s="23">
        <v>12575</v>
      </c>
      <c r="L119" s="23"/>
      <c r="M119" s="23"/>
      <c r="N119" s="23">
        <v>1105</v>
      </c>
      <c r="O119" s="23"/>
      <c r="P119" s="23"/>
      <c r="Q119" s="23"/>
      <c r="R119" s="23">
        <v>1735</v>
      </c>
      <c r="S119" s="23">
        <v>202919</v>
      </c>
    </row>
    <row r="120" spans="1:19" ht="15">
      <c r="A120" s="14">
        <v>139</v>
      </c>
      <c r="B120" s="14" t="s">
        <v>155</v>
      </c>
      <c r="C120" s="14">
        <v>196</v>
      </c>
      <c r="D120" s="14" t="s">
        <v>641</v>
      </c>
      <c r="F120" s="14" t="s">
        <v>775</v>
      </c>
      <c r="G120" s="24" t="s">
        <v>143</v>
      </c>
      <c r="H120" s="23">
        <v>48</v>
      </c>
      <c r="I120" s="23"/>
      <c r="J120" s="23">
        <v>0</v>
      </c>
      <c r="K120" s="23">
        <v>541</v>
      </c>
      <c r="L120" s="23"/>
      <c r="M120" s="23"/>
      <c r="N120" s="23">
        <v>48</v>
      </c>
      <c r="O120" s="23"/>
      <c r="P120" s="23"/>
      <c r="Q120" s="23"/>
      <c r="R120" s="23">
        <v>31</v>
      </c>
      <c r="S120" s="23">
        <v>668</v>
      </c>
    </row>
    <row r="121" spans="1:19" ht="15">
      <c r="A121" s="14">
        <v>140</v>
      </c>
      <c r="B121" s="14" t="s">
        <v>156</v>
      </c>
      <c r="C121" s="14">
        <v>134</v>
      </c>
      <c r="D121" s="14" t="s">
        <v>641</v>
      </c>
      <c r="F121" s="14" t="s">
        <v>776</v>
      </c>
      <c r="G121" s="24" t="s">
        <v>144</v>
      </c>
      <c r="H121" s="23">
        <v>78</v>
      </c>
      <c r="I121" s="23"/>
      <c r="J121" s="23">
        <v>0</v>
      </c>
      <c r="K121" s="23">
        <v>882</v>
      </c>
      <c r="L121" s="23"/>
      <c r="M121" s="23"/>
      <c r="N121" s="23">
        <v>77</v>
      </c>
      <c r="O121" s="23"/>
      <c r="P121" s="23"/>
      <c r="Q121" s="23"/>
      <c r="R121" s="23">
        <v>120</v>
      </c>
      <c r="S121" s="23">
        <v>1157</v>
      </c>
    </row>
    <row r="122" spans="1:19" ht="15">
      <c r="A122" s="14">
        <v>141</v>
      </c>
      <c r="B122" s="14" t="s">
        <v>157</v>
      </c>
      <c r="C122" s="14">
        <v>148</v>
      </c>
      <c r="D122" s="14" t="s">
        <v>641</v>
      </c>
      <c r="F122" s="14" t="s">
        <v>777</v>
      </c>
      <c r="G122" s="24" t="s">
        <v>145</v>
      </c>
      <c r="H122" s="23">
        <v>353</v>
      </c>
      <c r="I122" s="23"/>
      <c r="J122" s="23">
        <v>0</v>
      </c>
      <c r="K122" s="23">
        <v>3984</v>
      </c>
      <c r="L122" s="23"/>
      <c r="M122" s="23"/>
      <c r="N122" s="23">
        <v>350</v>
      </c>
      <c r="O122" s="23"/>
      <c r="P122" s="23"/>
      <c r="Q122" s="23"/>
      <c r="R122" s="23">
        <v>637</v>
      </c>
      <c r="S122" s="23">
        <v>5324</v>
      </c>
    </row>
    <row r="123" spans="1:19" ht="15">
      <c r="A123" s="14">
        <v>150</v>
      </c>
      <c r="B123" s="14" t="s">
        <v>166</v>
      </c>
      <c r="C123" s="14">
        <v>10821</v>
      </c>
      <c r="D123" s="14" t="s">
        <v>641</v>
      </c>
      <c r="F123" s="14" t="s">
        <v>778</v>
      </c>
      <c r="G123" s="24" t="s">
        <v>146</v>
      </c>
      <c r="H123" s="23">
        <v>255</v>
      </c>
      <c r="I123" s="23"/>
      <c r="J123" s="23">
        <v>0</v>
      </c>
      <c r="K123" s="23">
        <v>2871</v>
      </c>
      <c r="L123" s="23"/>
      <c r="M123" s="23"/>
      <c r="N123" s="23">
        <v>268</v>
      </c>
      <c r="O123" s="23"/>
      <c r="P123" s="23">
        <v>10669</v>
      </c>
      <c r="Q123" s="23">
        <v>937</v>
      </c>
      <c r="R123" s="23">
        <v>219</v>
      </c>
      <c r="S123" s="23">
        <v>15219</v>
      </c>
    </row>
    <row r="124" spans="1:19" ht="15">
      <c r="A124" s="14">
        <v>151</v>
      </c>
      <c r="B124" s="14" t="s">
        <v>167</v>
      </c>
      <c r="C124" s="14">
        <v>3924</v>
      </c>
      <c r="D124" s="14" t="s">
        <v>641</v>
      </c>
      <c r="F124" s="14" t="s">
        <v>779</v>
      </c>
      <c r="G124" s="24" t="s">
        <v>147</v>
      </c>
      <c r="H124" s="23">
        <v>4</v>
      </c>
      <c r="I124" s="23"/>
      <c r="J124" s="23">
        <v>0</v>
      </c>
      <c r="K124" s="23">
        <v>40</v>
      </c>
      <c r="L124" s="23"/>
      <c r="M124" s="23"/>
      <c r="N124" s="23">
        <v>4</v>
      </c>
      <c r="O124" s="23"/>
      <c r="P124" s="23"/>
      <c r="Q124" s="23"/>
      <c r="R124" s="23">
        <v>4</v>
      </c>
      <c r="S124" s="23">
        <v>52</v>
      </c>
    </row>
    <row r="125" spans="1:19" ht="15">
      <c r="A125" s="14">
        <v>152</v>
      </c>
      <c r="B125" s="14" t="s">
        <v>168</v>
      </c>
      <c r="C125" s="14">
        <v>2301</v>
      </c>
      <c r="D125" s="14" t="s">
        <v>641</v>
      </c>
      <c r="F125" s="14" t="s">
        <v>780</v>
      </c>
      <c r="G125" s="24" t="s">
        <v>148</v>
      </c>
      <c r="H125" s="23">
        <v>83</v>
      </c>
      <c r="I125" s="23"/>
      <c r="J125" s="23">
        <v>2035</v>
      </c>
      <c r="K125" s="23">
        <v>930</v>
      </c>
      <c r="L125" s="23"/>
      <c r="M125" s="23">
        <v>0</v>
      </c>
      <c r="N125" s="23">
        <v>82</v>
      </c>
      <c r="O125" s="23"/>
      <c r="P125" s="23"/>
      <c r="Q125" s="23"/>
      <c r="R125" s="23">
        <v>92</v>
      </c>
      <c r="S125" s="23">
        <v>3222</v>
      </c>
    </row>
    <row r="126" spans="1:19" ht="15">
      <c r="A126" s="14">
        <v>153</v>
      </c>
      <c r="B126" s="14" t="s">
        <v>169</v>
      </c>
      <c r="C126" s="14">
        <v>45</v>
      </c>
      <c r="D126" s="14" t="s">
        <v>641</v>
      </c>
      <c r="F126" s="14" t="s">
        <v>781</v>
      </c>
      <c r="G126" s="24" t="s">
        <v>149</v>
      </c>
      <c r="H126" s="23">
        <v>5</v>
      </c>
      <c r="I126" s="23"/>
      <c r="J126" s="23">
        <v>466</v>
      </c>
      <c r="K126" s="23">
        <v>54</v>
      </c>
      <c r="L126" s="23"/>
      <c r="M126" s="23"/>
      <c r="N126" s="23">
        <v>5</v>
      </c>
      <c r="O126" s="23"/>
      <c r="P126" s="23"/>
      <c r="Q126" s="23"/>
      <c r="R126" s="23">
        <v>4</v>
      </c>
      <c r="S126" s="23">
        <v>534</v>
      </c>
    </row>
    <row r="127" spans="1:19" ht="15">
      <c r="A127" s="14">
        <v>154</v>
      </c>
      <c r="B127" s="14" t="s">
        <v>170</v>
      </c>
      <c r="C127" s="14">
        <v>3208</v>
      </c>
      <c r="D127" s="14" t="s">
        <v>641</v>
      </c>
      <c r="F127" s="14" t="s">
        <v>782</v>
      </c>
      <c r="G127" s="24" t="s">
        <v>150</v>
      </c>
      <c r="H127" s="23">
        <v>0</v>
      </c>
      <c r="I127" s="23"/>
      <c r="J127" s="23">
        <v>0</v>
      </c>
      <c r="K127" s="23">
        <v>0</v>
      </c>
      <c r="L127" s="23"/>
      <c r="M127" s="23"/>
      <c r="N127" s="23">
        <v>0</v>
      </c>
      <c r="O127" s="23"/>
      <c r="P127" s="23"/>
      <c r="Q127" s="23"/>
      <c r="R127" s="23">
        <v>0</v>
      </c>
      <c r="S127" s="23">
        <v>0</v>
      </c>
    </row>
    <row r="128" spans="1:19" ht="15">
      <c r="A128" s="14">
        <v>156</v>
      </c>
      <c r="B128" s="14" t="s">
        <v>172</v>
      </c>
      <c r="C128" s="14">
        <v>10979</v>
      </c>
      <c r="D128" s="14" t="s">
        <v>641</v>
      </c>
      <c r="F128" s="14" t="s">
        <v>783</v>
      </c>
      <c r="G128" s="24" t="s">
        <v>151</v>
      </c>
      <c r="H128" s="23">
        <v>290</v>
      </c>
      <c r="I128" s="23"/>
      <c r="J128" s="23">
        <v>0</v>
      </c>
      <c r="K128" s="23">
        <v>3274</v>
      </c>
      <c r="L128" s="23"/>
      <c r="M128" s="23"/>
      <c r="N128" s="23">
        <v>288</v>
      </c>
      <c r="O128" s="23"/>
      <c r="P128" s="23"/>
      <c r="Q128" s="23">
        <v>2363</v>
      </c>
      <c r="R128" s="23">
        <v>465</v>
      </c>
      <c r="S128" s="23">
        <v>6680</v>
      </c>
    </row>
    <row r="129" spans="1:19" ht="15">
      <c r="A129" s="14">
        <v>157</v>
      </c>
      <c r="B129" s="14" t="s">
        <v>173</v>
      </c>
      <c r="C129" s="14">
        <v>884</v>
      </c>
      <c r="D129" s="14" t="s">
        <v>641</v>
      </c>
      <c r="F129" s="14" t="s">
        <v>784</v>
      </c>
      <c r="G129" s="24" t="s">
        <v>152</v>
      </c>
      <c r="H129" s="23">
        <v>81</v>
      </c>
      <c r="I129" s="23"/>
      <c r="J129" s="23">
        <v>0</v>
      </c>
      <c r="K129" s="23">
        <v>918</v>
      </c>
      <c r="L129" s="23"/>
      <c r="M129" s="23"/>
      <c r="N129" s="23">
        <v>81</v>
      </c>
      <c r="O129" s="23"/>
      <c r="P129" s="23"/>
      <c r="Q129" s="23"/>
      <c r="R129" s="23">
        <v>94</v>
      </c>
      <c r="S129" s="23">
        <v>1174</v>
      </c>
    </row>
    <row r="130" spans="1:19" ht="15">
      <c r="A130" s="14">
        <v>159</v>
      </c>
      <c r="B130" s="14" t="s">
        <v>175</v>
      </c>
      <c r="C130" s="14">
        <v>21</v>
      </c>
      <c r="D130" s="14" t="s">
        <v>641</v>
      </c>
      <c r="F130" s="14" t="s">
        <v>785</v>
      </c>
      <c r="G130" s="24" t="s">
        <v>154</v>
      </c>
      <c r="H130" s="23">
        <v>2</v>
      </c>
      <c r="I130" s="23"/>
      <c r="J130" s="23">
        <v>0</v>
      </c>
      <c r="K130" s="23">
        <v>26</v>
      </c>
      <c r="L130" s="23"/>
      <c r="M130" s="23"/>
      <c r="N130" s="23">
        <v>2</v>
      </c>
      <c r="O130" s="23"/>
      <c r="P130" s="23"/>
      <c r="Q130" s="23"/>
      <c r="R130" s="23">
        <v>1</v>
      </c>
      <c r="S130" s="23">
        <v>31</v>
      </c>
    </row>
    <row r="131" spans="1:19" ht="15">
      <c r="A131" s="14">
        <v>160</v>
      </c>
      <c r="B131" s="14" t="s">
        <v>176</v>
      </c>
      <c r="C131" s="14">
        <v>10</v>
      </c>
      <c r="D131" s="14" t="s">
        <v>641</v>
      </c>
      <c r="F131" s="14" t="s">
        <v>786</v>
      </c>
      <c r="G131" s="24" t="s">
        <v>155</v>
      </c>
      <c r="H131" s="23">
        <v>17</v>
      </c>
      <c r="I131" s="23"/>
      <c r="J131" s="23">
        <v>0</v>
      </c>
      <c r="K131" s="23">
        <v>196</v>
      </c>
      <c r="L131" s="23"/>
      <c r="M131" s="23"/>
      <c r="N131" s="23">
        <v>17</v>
      </c>
      <c r="O131" s="23"/>
      <c r="P131" s="23">
        <v>33380</v>
      </c>
      <c r="Q131" s="23"/>
      <c r="R131" s="23">
        <v>30</v>
      </c>
      <c r="S131" s="23">
        <v>33640</v>
      </c>
    </row>
    <row r="132" spans="1:19" ht="15">
      <c r="A132" s="14">
        <v>161</v>
      </c>
      <c r="B132" s="14" t="s">
        <v>177</v>
      </c>
      <c r="C132" s="14">
        <v>2708</v>
      </c>
      <c r="D132" s="14" t="s">
        <v>641</v>
      </c>
      <c r="F132" s="14" t="s">
        <v>787</v>
      </c>
      <c r="G132" s="24" t="s">
        <v>156</v>
      </c>
      <c r="H132" s="23">
        <v>12</v>
      </c>
      <c r="I132" s="23"/>
      <c r="J132" s="23">
        <v>0</v>
      </c>
      <c r="K132" s="23">
        <v>134</v>
      </c>
      <c r="L132" s="23"/>
      <c r="M132" s="23"/>
      <c r="N132" s="23">
        <v>12</v>
      </c>
      <c r="O132" s="23"/>
      <c r="P132" s="23"/>
      <c r="Q132" s="23"/>
      <c r="R132" s="23">
        <v>20</v>
      </c>
      <c r="S132" s="23">
        <v>178</v>
      </c>
    </row>
    <row r="133" spans="1:19" ht="15">
      <c r="A133" s="14">
        <v>162</v>
      </c>
      <c r="B133" s="14" t="s">
        <v>178</v>
      </c>
      <c r="C133" s="14">
        <v>1967</v>
      </c>
      <c r="D133" s="14" t="s">
        <v>641</v>
      </c>
      <c r="F133" s="14" t="s">
        <v>788</v>
      </c>
      <c r="G133" s="24" t="s">
        <v>157</v>
      </c>
      <c r="H133" s="23">
        <v>13</v>
      </c>
      <c r="I133" s="23"/>
      <c r="J133" s="23">
        <v>0</v>
      </c>
      <c r="K133" s="23">
        <v>148</v>
      </c>
      <c r="L133" s="23"/>
      <c r="M133" s="23"/>
      <c r="N133" s="23">
        <v>13</v>
      </c>
      <c r="O133" s="23"/>
      <c r="P133" s="23"/>
      <c r="Q133" s="23"/>
      <c r="R133" s="23"/>
      <c r="S133" s="23">
        <v>174</v>
      </c>
    </row>
    <row r="134" spans="1:19" ht="15">
      <c r="A134" s="14">
        <v>163</v>
      </c>
      <c r="B134" s="14" t="s">
        <v>180</v>
      </c>
      <c r="C134" s="14">
        <v>8026</v>
      </c>
      <c r="D134" s="14" t="s">
        <v>641</v>
      </c>
      <c r="F134" s="14" t="s">
        <v>789</v>
      </c>
      <c r="G134" s="24" t="s">
        <v>158</v>
      </c>
      <c r="H134" s="23">
        <v>29</v>
      </c>
      <c r="I134" s="23"/>
      <c r="J134" s="23">
        <v>0</v>
      </c>
      <c r="K134" s="23">
        <v>332</v>
      </c>
      <c r="L134" s="23"/>
      <c r="M134" s="23"/>
      <c r="N134" s="23">
        <v>29</v>
      </c>
      <c r="O134" s="23"/>
      <c r="P134" s="23"/>
      <c r="Q134" s="23">
        <v>1476</v>
      </c>
      <c r="R134" s="23">
        <v>31</v>
      </c>
      <c r="S134" s="23">
        <v>1897</v>
      </c>
    </row>
    <row r="135" spans="1:19" ht="15">
      <c r="A135" s="14">
        <v>164</v>
      </c>
      <c r="B135" s="14" t="s">
        <v>181</v>
      </c>
      <c r="C135" s="14">
        <v>0</v>
      </c>
      <c r="D135" s="14" t="s">
        <v>641</v>
      </c>
      <c r="F135" s="14" t="s">
        <v>790</v>
      </c>
      <c r="G135" s="24" t="s">
        <v>159</v>
      </c>
      <c r="H135" s="23">
        <v>33</v>
      </c>
      <c r="I135" s="23"/>
      <c r="J135" s="23">
        <v>0</v>
      </c>
      <c r="K135" s="23">
        <v>376</v>
      </c>
      <c r="L135" s="23"/>
      <c r="M135" s="23"/>
      <c r="N135" s="23">
        <v>33</v>
      </c>
      <c r="O135" s="23"/>
      <c r="P135" s="23"/>
      <c r="Q135" s="23"/>
      <c r="R135" s="23">
        <v>40</v>
      </c>
      <c r="S135" s="23">
        <v>482</v>
      </c>
    </row>
    <row r="136" spans="1:19" ht="15">
      <c r="A136" s="14">
        <v>165</v>
      </c>
      <c r="B136" s="14" t="s">
        <v>182</v>
      </c>
      <c r="C136" s="14">
        <v>1543</v>
      </c>
      <c r="D136" s="14" t="s">
        <v>641</v>
      </c>
      <c r="F136" s="14" t="s">
        <v>791</v>
      </c>
      <c r="G136" s="24" t="s">
        <v>160</v>
      </c>
      <c r="H136" s="23">
        <v>1047</v>
      </c>
      <c r="I136" s="23"/>
      <c r="J136" s="23">
        <v>451</v>
      </c>
      <c r="K136" s="23">
        <v>11807</v>
      </c>
      <c r="L136" s="23"/>
      <c r="M136" s="23"/>
      <c r="N136" s="23">
        <v>1037</v>
      </c>
      <c r="O136" s="23">
        <v>16335</v>
      </c>
      <c r="P136" s="23"/>
      <c r="Q136" s="23">
        <v>4389</v>
      </c>
      <c r="R136" s="23">
        <v>1520</v>
      </c>
      <c r="S136" s="23">
        <v>36586</v>
      </c>
    </row>
    <row r="137" spans="1:19" ht="15">
      <c r="A137" s="14">
        <v>166</v>
      </c>
      <c r="B137" s="14" t="s">
        <v>183</v>
      </c>
      <c r="C137" s="14">
        <v>7139</v>
      </c>
      <c r="D137" s="14" t="s">
        <v>641</v>
      </c>
      <c r="F137" s="14" t="s">
        <v>792</v>
      </c>
      <c r="G137" s="24" t="s">
        <v>161</v>
      </c>
      <c r="H137" s="23">
        <v>0</v>
      </c>
      <c r="I137" s="23"/>
      <c r="J137" s="23">
        <v>0</v>
      </c>
      <c r="K137" s="23">
        <v>4</v>
      </c>
      <c r="L137" s="23"/>
      <c r="M137" s="23"/>
      <c r="N137" s="23">
        <v>0</v>
      </c>
      <c r="O137" s="23"/>
      <c r="P137" s="23"/>
      <c r="Q137" s="23"/>
      <c r="R137" s="23">
        <v>0</v>
      </c>
      <c r="S137" s="23">
        <v>4</v>
      </c>
    </row>
    <row r="138" spans="1:19" ht="15">
      <c r="A138" s="14">
        <v>167</v>
      </c>
      <c r="B138" s="14" t="s">
        <v>184</v>
      </c>
      <c r="C138" s="14">
        <v>10777</v>
      </c>
      <c r="D138" s="14" t="s">
        <v>641</v>
      </c>
      <c r="F138" s="14" t="s">
        <v>793</v>
      </c>
      <c r="G138" s="24" t="s">
        <v>162</v>
      </c>
      <c r="H138" s="23">
        <v>3</v>
      </c>
      <c r="I138" s="23"/>
      <c r="J138" s="23">
        <v>0</v>
      </c>
      <c r="K138" s="23">
        <v>30</v>
      </c>
      <c r="L138" s="23"/>
      <c r="M138" s="23"/>
      <c r="N138" s="23">
        <v>3</v>
      </c>
      <c r="O138" s="23"/>
      <c r="P138" s="23"/>
      <c r="Q138" s="23"/>
      <c r="R138" s="23">
        <v>3</v>
      </c>
      <c r="S138" s="23">
        <v>39</v>
      </c>
    </row>
    <row r="139" spans="1:19" ht="15">
      <c r="A139" s="14">
        <v>168</v>
      </c>
      <c r="B139" s="14" t="s">
        <v>185</v>
      </c>
      <c r="C139" s="14">
        <v>7720</v>
      </c>
      <c r="D139" s="14" t="s">
        <v>641</v>
      </c>
      <c r="F139" s="14" t="s">
        <v>794</v>
      </c>
      <c r="G139" s="24" t="s">
        <v>163</v>
      </c>
      <c r="H139" s="23">
        <v>1</v>
      </c>
      <c r="I139" s="23"/>
      <c r="J139" s="23">
        <v>0</v>
      </c>
      <c r="K139" s="23">
        <v>9</v>
      </c>
      <c r="L139" s="23"/>
      <c r="M139" s="23"/>
      <c r="N139" s="23">
        <v>1</v>
      </c>
      <c r="O139" s="23"/>
      <c r="P139" s="23"/>
      <c r="Q139" s="23"/>
      <c r="R139" s="23"/>
      <c r="S139" s="23">
        <v>11</v>
      </c>
    </row>
    <row r="140" spans="1:19" ht="15">
      <c r="A140" s="14">
        <v>169</v>
      </c>
      <c r="B140" s="14" t="s">
        <v>186</v>
      </c>
      <c r="C140" s="14">
        <v>1116</v>
      </c>
      <c r="D140" s="14" t="s">
        <v>641</v>
      </c>
      <c r="F140" s="14" t="s">
        <v>795</v>
      </c>
      <c r="G140" s="24" t="s">
        <v>164</v>
      </c>
      <c r="H140" s="23">
        <v>74</v>
      </c>
      <c r="I140" s="23"/>
      <c r="J140" s="23">
        <v>0</v>
      </c>
      <c r="K140" s="23">
        <v>830</v>
      </c>
      <c r="L140" s="23"/>
      <c r="M140" s="23"/>
      <c r="N140" s="23">
        <v>358</v>
      </c>
      <c r="O140" s="23"/>
      <c r="P140" s="23"/>
      <c r="Q140" s="23"/>
      <c r="R140" s="23">
        <v>186</v>
      </c>
      <c r="S140" s="23">
        <v>1448</v>
      </c>
    </row>
    <row r="141" spans="1:19" ht="15">
      <c r="A141" s="14">
        <v>170</v>
      </c>
      <c r="B141" s="14" t="s">
        <v>187</v>
      </c>
      <c r="C141" s="14">
        <v>5788</v>
      </c>
      <c r="D141" s="14" t="s">
        <v>641</v>
      </c>
      <c r="F141" s="14" t="s">
        <v>796</v>
      </c>
      <c r="G141" s="24" t="s">
        <v>165</v>
      </c>
      <c r="H141" s="23">
        <v>12</v>
      </c>
      <c r="I141" s="23"/>
      <c r="J141" s="23">
        <v>0</v>
      </c>
      <c r="K141" s="23">
        <v>136</v>
      </c>
      <c r="L141" s="23"/>
      <c r="M141" s="23"/>
      <c r="N141" s="23">
        <v>12</v>
      </c>
      <c r="O141" s="23"/>
      <c r="P141" s="23"/>
      <c r="Q141" s="23"/>
      <c r="R141" s="23">
        <v>18</v>
      </c>
      <c r="S141" s="23">
        <v>178</v>
      </c>
    </row>
    <row r="142" spans="1:19" ht="15">
      <c r="A142" s="14">
        <v>155</v>
      </c>
      <c r="B142" s="14" t="s">
        <v>171</v>
      </c>
      <c r="C142" s="14">
        <v>13051</v>
      </c>
      <c r="D142" s="14" t="s">
        <v>641</v>
      </c>
      <c r="F142" s="14" t="s">
        <v>797</v>
      </c>
      <c r="G142" s="24" t="s">
        <v>166</v>
      </c>
      <c r="H142" s="23">
        <v>83150</v>
      </c>
      <c r="I142" s="23"/>
      <c r="J142" s="23">
        <v>0</v>
      </c>
      <c r="K142" s="23">
        <v>10821</v>
      </c>
      <c r="L142" s="23"/>
      <c r="M142" s="23"/>
      <c r="N142" s="23">
        <v>1233</v>
      </c>
      <c r="O142" s="23"/>
      <c r="P142" s="23"/>
      <c r="Q142" s="23"/>
      <c r="R142" s="23">
        <v>1079</v>
      </c>
      <c r="S142" s="23">
        <v>96283</v>
      </c>
    </row>
    <row r="143" spans="1:19" ht="15">
      <c r="A143" s="14">
        <v>79</v>
      </c>
      <c r="B143" s="14" t="s">
        <v>90</v>
      </c>
      <c r="C143" s="14">
        <v>2273</v>
      </c>
      <c r="D143" s="14" t="s">
        <v>641</v>
      </c>
      <c r="F143" s="14" t="s">
        <v>798</v>
      </c>
      <c r="G143" s="24" t="s">
        <v>167</v>
      </c>
      <c r="H143" s="23">
        <v>348</v>
      </c>
      <c r="I143" s="23"/>
      <c r="J143" s="23">
        <v>3571</v>
      </c>
      <c r="K143" s="23">
        <v>3924</v>
      </c>
      <c r="L143" s="23"/>
      <c r="M143" s="23"/>
      <c r="N143" s="23">
        <v>345</v>
      </c>
      <c r="O143" s="23"/>
      <c r="P143" s="23"/>
      <c r="Q143" s="23"/>
      <c r="R143" s="23">
        <v>374</v>
      </c>
      <c r="S143" s="23">
        <v>8562</v>
      </c>
    </row>
    <row r="144" spans="1:19" ht="15">
      <c r="A144" s="14">
        <v>171</v>
      </c>
      <c r="B144" s="14" t="s">
        <v>188</v>
      </c>
      <c r="C144" s="14">
        <v>1106</v>
      </c>
      <c r="D144" s="14" t="s">
        <v>641</v>
      </c>
      <c r="F144" s="14" t="s">
        <v>799</v>
      </c>
      <c r="G144" s="24" t="s">
        <v>168</v>
      </c>
      <c r="H144" s="23">
        <v>204</v>
      </c>
      <c r="I144" s="23"/>
      <c r="J144" s="23">
        <v>1458</v>
      </c>
      <c r="K144" s="23">
        <v>2301</v>
      </c>
      <c r="L144" s="23"/>
      <c r="M144" s="23"/>
      <c r="N144" s="23">
        <v>202</v>
      </c>
      <c r="O144" s="23"/>
      <c r="P144" s="23"/>
      <c r="Q144" s="23"/>
      <c r="R144" s="23">
        <v>253</v>
      </c>
      <c r="S144" s="23">
        <v>4418</v>
      </c>
    </row>
    <row r="145" spans="1:19" ht="15">
      <c r="A145" s="14">
        <v>178</v>
      </c>
      <c r="B145" s="14" t="s">
        <v>195</v>
      </c>
      <c r="C145" s="14">
        <v>70</v>
      </c>
      <c r="D145" s="14" t="s">
        <v>641</v>
      </c>
      <c r="F145" s="14" t="s">
        <v>800</v>
      </c>
      <c r="G145" s="24" t="s">
        <v>169</v>
      </c>
      <c r="H145" s="23">
        <v>4</v>
      </c>
      <c r="I145" s="23"/>
      <c r="J145" s="23">
        <v>0</v>
      </c>
      <c r="K145" s="23">
        <v>45</v>
      </c>
      <c r="L145" s="23"/>
      <c r="M145" s="23"/>
      <c r="N145" s="23">
        <v>4</v>
      </c>
      <c r="O145" s="23"/>
      <c r="P145" s="23"/>
      <c r="Q145" s="23"/>
      <c r="R145" s="23"/>
      <c r="S145" s="23">
        <v>53</v>
      </c>
    </row>
    <row r="146" spans="1:19" ht="15">
      <c r="A146" s="14">
        <v>179</v>
      </c>
      <c r="B146" s="14" t="s">
        <v>196</v>
      </c>
      <c r="C146" s="14">
        <v>3115</v>
      </c>
      <c r="D146" s="14" t="s">
        <v>641</v>
      </c>
      <c r="F146" s="14" t="s">
        <v>801</v>
      </c>
      <c r="G146" s="24" t="s">
        <v>170</v>
      </c>
      <c r="H146" s="23">
        <v>285</v>
      </c>
      <c r="I146" s="23"/>
      <c r="J146" s="23">
        <v>878</v>
      </c>
      <c r="K146" s="23">
        <v>3208</v>
      </c>
      <c r="L146" s="23"/>
      <c r="M146" s="23"/>
      <c r="N146" s="23">
        <v>282</v>
      </c>
      <c r="O146" s="23"/>
      <c r="P146" s="23"/>
      <c r="Q146" s="23"/>
      <c r="R146" s="23">
        <v>319</v>
      </c>
      <c r="S146" s="23">
        <v>4972</v>
      </c>
    </row>
    <row r="147" spans="1:19" ht="15">
      <c r="A147" s="14">
        <v>180</v>
      </c>
      <c r="B147" s="14" t="s">
        <v>197</v>
      </c>
      <c r="C147" s="14">
        <v>1122</v>
      </c>
      <c r="D147" s="14" t="s">
        <v>641</v>
      </c>
      <c r="F147" s="14" t="s">
        <v>802</v>
      </c>
      <c r="G147" s="24" t="s">
        <v>171</v>
      </c>
      <c r="H147" s="23">
        <v>1158</v>
      </c>
      <c r="I147" s="23"/>
      <c r="J147" s="23">
        <v>0</v>
      </c>
      <c r="K147" s="23">
        <v>13051</v>
      </c>
      <c r="L147" s="23"/>
      <c r="M147" s="23"/>
      <c r="N147" s="23">
        <v>1147</v>
      </c>
      <c r="O147" s="23"/>
      <c r="P147" s="23"/>
      <c r="Q147" s="23"/>
      <c r="R147" s="23">
        <v>1651</v>
      </c>
      <c r="S147" s="23">
        <v>17007</v>
      </c>
    </row>
    <row r="148" spans="1:19" ht="15">
      <c r="A148" s="14">
        <v>182</v>
      </c>
      <c r="B148" s="14" t="s">
        <v>199</v>
      </c>
      <c r="C148" s="14">
        <v>1941</v>
      </c>
      <c r="D148" s="14" t="s">
        <v>641</v>
      </c>
      <c r="F148" s="14" t="s">
        <v>803</v>
      </c>
      <c r="G148" s="24" t="s">
        <v>172</v>
      </c>
      <c r="H148" s="23">
        <v>974</v>
      </c>
      <c r="I148" s="23"/>
      <c r="J148" s="23">
        <v>0</v>
      </c>
      <c r="K148" s="23">
        <v>10979</v>
      </c>
      <c r="L148" s="23"/>
      <c r="M148" s="23"/>
      <c r="N148" s="23">
        <v>965</v>
      </c>
      <c r="O148" s="23"/>
      <c r="P148" s="23"/>
      <c r="Q148" s="23"/>
      <c r="R148" s="23">
        <v>1590</v>
      </c>
      <c r="S148" s="23">
        <v>14508</v>
      </c>
    </row>
    <row r="149" spans="1:19" ht="15">
      <c r="A149" s="14">
        <v>183</v>
      </c>
      <c r="B149" s="14" t="s">
        <v>200</v>
      </c>
      <c r="C149" s="14">
        <v>241</v>
      </c>
      <c r="D149" s="14" t="s">
        <v>641</v>
      </c>
      <c r="F149" s="14" t="s">
        <v>804</v>
      </c>
      <c r="G149" s="24" t="s">
        <v>173</v>
      </c>
      <c r="H149" s="23">
        <v>78</v>
      </c>
      <c r="I149" s="23"/>
      <c r="J149" s="23">
        <v>0</v>
      </c>
      <c r="K149" s="23">
        <v>884</v>
      </c>
      <c r="L149" s="23"/>
      <c r="M149" s="23"/>
      <c r="N149" s="23">
        <v>78</v>
      </c>
      <c r="O149" s="23"/>
      <c r="P149" s="23"/>
      <c r="Q149" s="23"/>
      <c r="R149" s="23">
        <v>138</v>
      </c>
      <c r="S149" s="23">
        <v>1178</v>
      </c>
    </row>
    <row r="150" spans="1:19" ht="15">
      <c r="A150" s="14">
        <v>450</v>
      </c>
      <c r="B150" s="14" t="s">
        <v>475</v>
      </c>
      <c r="C150" s="14">
        <v>5551</v>
      </c>
      <c r="D150" s="14" t="s">
        <v>641</v>
      </c>
      <c r="F150" s="14" t="s">
        <v>805</v>
      </c>
      <c r="G150" s="24" t="s">
        <v>174</v>
      </c>
      <c r="H150" s="23">
        <v>0</v>
      </c>
      <c r="I150" s="23"/>
      <c r="J150" s="23">
        <v>0</v>
      </c>
      <c r="K150" s="23">
        <v>5</v>
      </c>
      <c r="L150" s="23"/>
      <c r="M150" s="23"/>
      <c r="N150" s="23">
        <v>0</v>
      </c>
      <c r="O150" s="23"/>
      <c r="P150" s="23"/>
      <c r="Q150" s="23"/>
      <c r="R150" s="23"/>
      <c r="S150" s="23">
        <v>5</v>
      </c>
    </row>
    <row r="151" spans="1:19" ht="15">
      <c r="A151" s="14">
        <v>589</v>
      </c>
      <c r="B151" s="14" t="s">
        <v>619</v>
      </c>
      <c r="C151" s="14">
        <v>165</v>
      </c>
      <c r="D151" s="14" t="s">
        <v>641</v>
      </c>
      <c r="F151" s="14" t="s">
        <v>806</v>
      </c>
      <c r="G151" s="24" t="s">
        <v>175</v>
      </c>
      <c r="H151" s="23">
        <v>2</v>
      </c>
      <c r="I151" s="23"/>
      <c r="J151" s="23">
        <v>0</v>
      </c>
      <c r="K151" s="23">
        <v>21</v>
      </c>
      <c r="L151" s="23"/>
      <c r="M151" s="23"/>
      <c r="N151" s="23">
        <v>2</v>
      </c>
      <c r="O151" s="23"/>
      <c r="P151" s="23"/>
      <c r="Q151" s="23"/>
      <c r="R151" s="23"/>
      <c r="S151" s="23">
        <v>25</v>
      </c>
    </row>
    <row r="152" spans="1:19" ht="15">
      <c r="A152" s="14">
        <v>590</v>
      </c>
      <c r="B152" s="14" t="s">
        <v>620</v>
      </c>
      <c r="C152" s="14">
        <v>161</v>
      </c>
      <c r="D152" s="14" t="s">
        <v>641</v>
      </c>
      <c r="F152" s="14" t="s">
        <v>807</v>
      </c>
      <c r="G152" s="24" t="s">
        <v>176</v>
      </c>
      <c r="H152" s="23">
        <v>1</v>
      </c>
      <c r="I152" s="23"/>
      <c r="J152" s="23">
        <v>0</v>
      </c>
      <c r="K152" s="23">
        <v>10</v>
      </c>
      <c r="L152" s="23"/>
      <c r="M152" s="23"/>
      <c r="N152" s="23">
        <v>1</v>
      </c>
      <c r="O152" s="23"/>
      <c r="P152" s="23"/>
      <c r="Q152" s="23"/>
      <c r="R152" s="23"/>
      <c r="S152" s="23">
        <v>12</v>
      </c>
    </row>
    <row r="153" spans="1:19" ht="15">
      <c r="A153" s="14">
        <v>591</v>
      </c>
      <c r="B153" s="14" t="s">
        <v>621</v>
      </c>
      <c r="C153" s="14">
        <v>1571</v>
      </c>
      <c r="D153" s="14" t="s">
        <v>641</v>
      </c>
      <c r="F153" s="14" t="s">
        <v>808</v>
      </c>
      <c r="G153" s="24" t="s">
        <v>177</v>
      </c>
      <c r="H153" s="23">
        <v>240</v>
      </c>
      <c r="I153" s="23"/>
      <c r="J153" s="23">
        <v>0</v>
      </c>
      <c r="K153" s="23">
        <v>2708</v>
      </c>
      <c r="L153" s="23"/>
      <c r="M153" s="23"/>
      <c r="N153" s="23">
        <v>238</v>
      </c>
      <c r="O153" s="23"/>
      <c r="P153" s="23"/>
      <c r="Q153" s="23"/>
      <c r="R153" s="23">
        <v>219</v>
      </c>
      <c r="S153" s="23">
        <v>3405</v>
      </c>
    </row>
    <row r="154" spans="1:19" ht="15">
      <c r="A154" s="14">
        <v>592</v>
      </c>
      <c r="B154" s="14" t="s">
        <v>622</v>
      </c>
      <c r="C154" s="14">
        <v>1908</v>
      </c>
      <c r="D154" s="14" t="s">
        <v>641</v>
      </c>
      <c r="F154" s="14" t="s">
        <v>809</v>
      </c>
      <c r="G154" s="24" t="s">
        <v>178</v>
      </c>
      <c r="H154" s="23">
        <v>175</v>
      </c>
      <c r="I154" s="23"/>
      <c r="J154" s="23">
        <v>0</v>
      </c>
      <c r="K154" s="23">
        <v>1967</v>
      </c>
      <c r="L154" s="23"/>
      <c r="M154" s="23"/>
      <c r="N154" s="23">
        <v>173</v>
      </c>
      <c r="O154" s="23"/>
      <c r="P154" s="23"/>
      <c r="Q154" s="23"/>
      <c r="R154" s="23">
        <v>207</v>
      </c>
      <c r="S154" s="23">
        <v>2522</v>
      </c>
    </row>
    <row r="155" spans="1:19" ht="15">
      <c r="A155" s="14">
        <v>593</v>
      </c>
      <c r="B155" s="14" t="s">
        <v>623</v>
      </c>
      <c r="C155" s="14">
        <v>2953</v>
      </c>
      <c r="D155" s="14" t="s">
        <v>641</v>
      </c>
      <c r="F155" s="14" t="s">
        <v>810</v>
      </c>
      <c r="G155" s="24" t="s">
        <v>180</v>
      </c>
      <c r="H155" s="23">
        <v>712</v>
      </c>
      <c r="I155" s="23"/>
      <c r="J155" s="23">
        <v>5079</v>
      </c>
      <c r="K155" s="23">
        <v>8026</v>
      </c>
      <c r="L155" s="23"/>
      <c r="M155" s="23"/>
      <c r="N155" s="23">
        <v>705</v>
      </c>
      <c r="O155" s="23"/>
      <c r="P155" s="23"/>
      <c r="Q155" s="23"/>
      <c r="R155" s="23">
        <v>954</v>
      </c>
      <c r="S155" s="23">
        <v>15476</v>
      </c>
    </row>
    <row r="156" spans="1:19" ht="15">
      <c r="A156" s="14">
        <v>594</v>
      </c>
      <c r="B156" s="14" t="s">
        <v>624</v>
      </c>
      <c r="C156" s="14">
        <v>1189</v>
      </c>
      <c r="D156" s="14" t="s">
        <v>641</v>
      </c>
      <c r="F156" s="14" t="s">
        <v>811</v>
      </c>
      <c r="G156" s="24" t="s">
        <v>181</v>
      </c>
      <c r="H156" s="23">
        <v>0</v>
      </c>
      <c r="I156" s="23"/>
      <c r="J156" s="23">
        <v>0</v>
      </c>
      <c r="K156" s="23">
        <v>0</v>
      </c>
      <c r="L156" s="23"/>
      <c r="M156" s="23"/>
      <c r="N156" s="23">
        <v>0</v>
      </c>
      <c r="O156" s="23"/>
      <c r="P156" s="23"/>
      <c r="Q156" s="23"/>
      <c r="R156" s="23"/>
      <c r="S156" s="23">
        <v>0</v>
      </c>
    </row>
    <row r="157" spans="1:19" ht="15">
      <c r="A157" s="14">
        <v>595</v>
      </c>
      <c r="B157" s="14" t="s">
        <v>625</v>
      </c>
      <c r="C157" s="14">
        <v>1227</v>
      </c>
      <c r="D157" s="14" t="s">
        <v>641</v>
      </c>
      <c r="F157" s="14" t="s">
        <v>812</v>
      </c>
      <c r="G157" s="24" t="s">
        <v>182</v>
      </c>
      <c r="H157" s="23">
        <v>137</v>
      </c>
      <c r="I157" s="23"/>
      <c r="J157" s="23">
        <v>0</v>
      </c>
      <c r="K157" s="23">
        <v>1543</v>
      </c>
      <c r="L157" s="23"/>
      <c r="M157" s="23"/>
      <c r="N157" s="23">
        <v>136</v>
      </c>
      <c r="O157" s="23"/>
      <c r="P157" s="23"/>
      <c r="Q157" s="23"/>
      <c r="R157" s="23">
        <v>150</v>
      </c>
      <c r="S157" s="23">
        <v>1966</v>
      </c>
    </row>
    <row r="158" spans="1:19" ht="15">
      <c r="A158" s="14">
        <v>42</v>
      </c>
      <c r="B158" s="14" t="s">
        <v>52</v>
      </c>
      <c r="C158" s="14">
        <v>0</v>
      </c>
      <c r="D158" s="14" t="s">
        <v>641</v>
      </c>
      <c r="F158" s="14" t="s">
        <v>813</v>
      </c>
      <c r="G158" s="24" t="s">
        <v>183</v>
      </c>
      <c r="H158" s="23">
        <v>633</v>
      </c>
      <c r="I158" s="23"/>
      <c r="J158" s="23">
        <v>4969</v>
      </c>
      <c r="K158" s="23">
        <v>7139</v>
      </c>
      <c r="L158" s="23"/>
      <c r="M158" s="23"/>
      <c r="N158" s="23">
        <v>627</v>
      </c>
      <c r="O158" s="23"/>
      <c r="P158" s="23"/>
      <c r="Q158" s="23"/>
      <c r="R158" s="23">
        <v>765</v>
      </c>
      <c r="S158" s="23">
        <v>14133</v>
      </c>
    </row>
    <row r="159" spans="1:19" ht="15">
      <c r="A159" s="14">
        <v>173</v>
      </c>
      <c r="B159" s="14" t="s">
        <v>190</v>
      </c>
      <c r="C159" s="14">
        <v>56</v>
      </c>
      <c r="D159" s="14" t="s">
        <v>641</v>
      </c>
      <c r="F159" s="14" t="s">
        <v>814</v>
      </c>
      <c r="G159" s="24" t="s">
        <v>184</v>
      </c>
      <c r="H159" s="23">
        <v>956</v>
      </c>
      <c r="I159" s="23"/>
      <c r="J159" s="23">
        <v>5540</v>
      </c>
      <c r="K159" s="23">
        <v>10777</v>
      </c>
      <c r="L159" s="23"/>
      <c r="M159" s="23"/>
      <c r="N159" s="23">
        <v>947</v>
      </c>
      <c r="O159" s="23"/>
      <c r="P159" s="23"/>
      <c r="Q159" s="23"/>
      <c r="R159" s="23">
        <v>1201</v>
      </c>
      <c r="S159" s="23">
        <v>19421</v>
      </c>
    </row>
    <row r="160" spans="1:19" ht="15">
      <c r="A160" s="14">
        <v>174</v>
      </c>
      <c r="B160" s="14" t="s">
        <v>642</v>
      </c>
      <c r="C160" s="14">
        <v>6267</v>
      </c>
      <c r="D160" s="14" t="s">
        <v>641</v>
      </c>
      <c r="F160" s="14" t="s">
        <v>815</v>
      </c>
      <c r="G160" s="24" t="s">
        <v>185</v>
      </c>
      <c r="H160" s="23">
        <v>685</v>
      </c>
      <c r="I160" s="23"/>
      <c r="J160" s="23">
        <v>5324</v>
      </c>
      <c r="K160" s="23">
        <v>7720</v>
      </c>
      <c r="L160" s="23"/>
      <c r="M160" s="23"/>
      <c r="N160" s="23">
        <v>678</v>
      </c>
      <c r="O160" s="23"/>
      <c r="P160" s="23"/>
      <c r="Q160" s="23"/>
      <c r="R160" s="23">
        <v>868</v>
      </c>
      <c r="S160" s="23">
        <v>15275</v>
      </c>
    </row>
    <row r="161" spans="1:19" ht="15">
      <c r="A161" s="14">
        <v>175</v>
      </c>
      <c r="B161" s="14" t="s">
        <v>192</v>
      </c>
      <c r="C161" s="14">
        <v>0</v>
      </c>
      <c r="D161" s="14" t="s">
        <v>641</v>
      </c>
      <c r="F161" s="14" t="s">
        <v>816</v>
      </c>
      <c r="G161" s="24" t="s">
        <v>186</v>
      </c>
      <c r="H161" s="23">
        <v>99</v>
      </c>
      <c r="I161" s="23"/>
      <c r="J161" s="23">
        <v>0</v>
      </c>
      <c r="K161" s="23">
        <v>1116</v>
      </c>
      <c r="L161" s="23"/>
      <c r="M161" s="23"/>
      <c r="N161" s="23">
        <v>98</v>
      </c>
      <c r="O161" s="23"/>
      <c r="P161" s="23"/>
      <c r="Q161" s="23"/>
      <c r="R161" s="23">
        <v>5</v>
      </c>
      <c r="S161" s="23">
        <v>1318</v>
      </c>
    </row>
    <row r="162" spans="1:19" ht="15">
      <c r="A162" s="14">
        <v>177</v>
      </c>
      <c r="B162" s="14" t="s">
        <v>194</v>
      </c>
      <c r="C162" s="14">
        <v>1069</v>
      </c>
      <c r="D162" s="14" t="s">
        <v>641</v>
      </c>
      <c r="F162" s="14" t="s">
        <v>817</v>
      </c>
      <c r="G162" s="24" t="s">
        <v>187</v>
      </c>
      <c r="H162" s="23">
        <v>513</v>
      </c>
      <c r="I162" s="23"/>
      <c r="J162" s="23">
        <v>50329</v>
      </c>
      <c r="K162" s="23">
        <v>5788</v>
      </c>
      <c r="L162" s="23"/>
      <c r="M162" s="23"/>
      <c r="N162" s="23">
        <v>509</v>
      </c>
      <c r="O162" s="23"/>
      <c r="P162" s="23">
        <v>92631</v>
      </c>
      <c r="Q162" s="23">
        <v>1477</v>
      </c>
      <c r="R162" s="23">
        <v>3612</v>
      </c>
      <c r="S162" s="23">
        <v>154859</v>
      </c>
    </row>
    <row r="163" spans="1:19" ht="15">
      <c r="A163" s="14">
        <v>185</v>
      </c>
      <c r="B163" s="14" t="s">
        <v>202</v>
      </c>
      <c r="C163" s="14">
        <v>9225</v>
      </c>
      <c r="D163" s="14" t="s">
        <v>641</v>
      </c>
      <c r="F163" s="14" t="s">
        <v>818</v>
      </c>
      <c r="G163" s="24" t="s">
        <v>188</v>
      </c>
      <c r="H163" s="23">
        <v>98</v>
      </c>
      <c r="I163" s="23"/>
      <c r="J163" s="23">
        <v>37021</v>
      </c>
      <c r="K163" s="23">
        <v>1106</v>
      </c>
      <c r="L163" s="23">
        <v>14509</v>
      </c>
      <c r="M163" s="23"/>
      <c r="N163" s="23">
        <v>97</v>
      </c>
      <c r="O163" s="23"/>
      <c r="P163" s="23"/>
      <c r="Q163" s="23">
        <v>1362</v>
      </c>
      <c r="R163" s="23">
        <v>92</v>
      </c>
      <c r="S163" s="23">
        <v>54285</v>
      </c>
    </row>
    <row r="164" spans="1:19" ht="15">
      <c r="A164" s="14">
        <v>445</v>
      </c>
      <c r="B164" s="14" t="s">
        <v>470</v>
      </c>
      <c r="C164" s="14">
        <v>6381</v>
      </c>
      <c r="D164" s="14" t="s">
        <v>641</v>
      </c>
      <c r="F164" s="14" t="s">
        <v>819</v>
      </c>
      <c r="G164" s="24" t="s">
        <v>189</v>
      </c>
      <c r="H164" s="23">
        <v>3</v>
      </c>
      <c r="I164" s="23"/>
      <c r="J164" s="23">
        <v>0</v>
      </c>
      <c r="K164" s="23">
        <v>33</v>
      </c>
      <c r="L164" s="23"/>
      <c r="M164" s="23"/>
      <c r="N164" s="23">
        <v>3</v>
      </c>
      <c r="O164" s="23"/>
      <c r="P164" s="23"/>
      <c r="Q164" s="23"/>
      <c r="R164" s="23">
        <v>1</v>
      </c>
      <c r="S164" s="23">
        <v>40</v>
      </c>
    </row>
    <row r="165" spans="1:19" ht="15">
      <c r="A165" s="14">
        <v>446</v>
      </c>
      <c r="B165" s="14" t="s">
        <v>471</v>
      </c>
      <c r="C165" s="14">
        <v>621</v>
      </c>
      <c r="D165" s="14" t="s">
        <v>641</v>
      </c>
      <c r="F165" s="14" t="s">
        <v>820</v>
      </c>
      <c r="G165" s="24" t="s">
        <v>190</v>
      </c>
      <c r="H165" s="23">
        <v>5</v>
      </c>
      <c r="I165" s="23"/>
      <c r="J165" s="23">
        <v>0</v>
      </c>
      <c r="K165" s="23">
        <v>56</v>
      </c>
      <c r="L165" s="23"/>
      <c r="M165" s="23"/>
      <c r="N165" s="23">
        <v>5</v>
      </c>
      <c r="O165" s="23"/>
      <c r="P165" s="23"/>
      <c r="Q165" s="23"/>
      <c r="R165" s="23">
        <v>1</v>
      </c>
      <c r="S165" s="23">
        <v>67</v>
      </c>
    </row>
    <row r="166" spans="1:19" ht="15">
      <c r="A166" s="14">
        <v>587</v>
      </c>
      <c r="B166" s="14" t="s">
        <v>617</v>
      </c>
      <c r="C166" s="14">
        <v>978</v>
      </c>
      <c r="D166" s="14" t="s">
        <v>641</v>
      </c>
      <c r="F166" s="14" t="s">
        <v>821</v>
      </c>
      <c r="G166" s="24" t="s">
        <v>642</v>
      </c>
      <c r="H166" s="23">
        <v>556</v>
      </c>
      <c r="I166" s="23">
        <v>483998</v>
      </c>
      <c r="J166" s="23">
        <v>17240</v>
      </c>
      <c r="K166" s="23">
        <v>6267</v>
      </c>
      <c r="L166" s="23">
        <v>41301</v>
      </c>
      <c r="M166" s="23"/>
      <c r="N166" s="23">
        <v>561</v>
      </c>
      <c r="O166" s="23">
        <v>32670</v>
      </c>
      <c r="P166" s="23"/>
      <c r="Q166" s="23"/>
      <c r="R166" s="23">
        <v>1061</v>
      </c>
      <c r="S166" s="23">
        <v>583654</v>
      </c>
    </row>
    <row r="167" spans="1:19" ht="15">
      <c r="A167" s="14">
        <v>588</v>
      </c>
      <c r="B167" s="14" t="s">
        <v>618</v>
      </c>
      <c r="C167" s="14">
        <v>77</v>
      </c>
      <c r="D167" s="14" t="s">
        <v>641</v>
      </c>
      <c r="F167" s="14" t="s">
        <v>822</v>
      </c>
      <c r="G167" s="24" t="s">
        <v>192</v>
      </c>
      <c r="H167" s="23">
        <v>0</v>
      </c>
      <c r="I167" s="23"/>
      <c r="J167" s="23">
        <v>0</v>
      </c>
      <c r="K167" s="23">
        <v>0</v>
      </c>
      <c r="L167" s="23">
        <v>0</v>
      </c>
      <c r="M167" s="23"/>
      <c r="N167" s="23">
        <v>0</v>
      </c>
      <c r="O167" s="23"/>
      <c r="P167" s="23"/>
      <c r="Q167" s="23"/>
      <c r="R167" s="23">
        <v>0</v>
      </c>
      <c r="S167" s="23">
        <v>0</v>
      </c>
    </row>
    <row r="168" spans="1:19" ht="15">
      <c r="A168" s="14">
        <v>176</v>
      </c>
      <c r="B168" s="14" t="s">
        <v>193</v>
      </c>
      <c r="C168" s="14">
        <v>6</v>
      </c>
      <c r="D168" s="14" t="s">
        <v>641</v>
      </c>
      <c r="F168" s="14" t="s">
        <v>823</v>
      </c>
      <c r="G168" s="24" t="s">
        <v>193</v>
      </c>
      <c r="H168" s="23">
        <v>1</v>
      </c>
      <c r="I168" s="23"/>
      <c r="J168" s="23">
        <v>0</v>
      </c>
      <c r="K168" s="23">
        <v>6</v>
      </c>
      <c r="L168" s="23"/>
      <c r="M168" s="23"/>
      <c r="N168" s="23">
        <v>1</v>
      </c>
      <c r="O168" s="23"/>
      <c r="P168" s="23"/>
      <c r="Q168" s="23"/>
      <c r="R168" s="23">
        <v>1</v>
      </c>
      <c r="S168" s="23">
        <v>9</v>
      </c>
    </row>
    <row r="169" spans="1:19" ht="15">
      <c r="A169" s="14">
        <v>184</v>
      </c>
      <c r="B169" s="14" t="s">
        <v>201</v>
      </c>
      <c r="C169" s="14">
        <v>15</v>
      </c>
      <c r="D169" s="14" t="s">
        <v>641</v>
      </c>
      <c r="F169" s="14" t="s">
        <v>824</v>
      </c>
      <c r="G169" s="24" t="s">
        <v>194</v>
      </c>
      <c r="H169" s="23">
        <v>95</v>
      </c>
      <c r="I169" s="23">
        <v>1923</v>
      </c>
      <c r="J169" s="23">
        <v>0</v>
      </c>
      <c r="K169" s="23">
        <v>1069</v>
      </c>
      <c r="L169" s="23">
        <v>3627</v>
      </c>
      <c r="M169" s="23"/>
      <c r="N169" s="23">
        <v>94</v>
      </c>
      <c r="O169" s="23"/>
      <c r="P169" s="23"/>
      <c r="Q169" s="23"/>
      <c r="R169" s="23">
        <v>108</v>
      </c>
      <c r="S169" s="23">
        <v>6916</v>
      </c>
    </row>
    <row r="170" spans="1:19" ht="15">
      <c r="A170" s="14">
        <v>186</v>
      </c>
      <c r="B170" s="14" t="s">
        <v>204</v>
      </c>
      <c r="C170" s="14">
        <v>1268</v>
      </c>
      <c r="D170" s="14" t="s">
        <v>641</v>
      </c>
      <c r="F170" s="14" t="s">
        <v>825</v>
      </c>
      <c r="G170" s="24" t="s">
        <v>195</v>
      </c>
      <c r="H170" s="23">
        <v>6</v>
      </c>
      <c r="I170" s="23"/>
      <c r="J170" s="23">
        <v>0</v>
      </c>
      <c r="K170" s="23">
        <v>70</v>
      </c>
      <c r="L170" s="23"/>
      <c r="M170" s="23"/>
      <c r="N170" s="23">
        <v>6</v>
      </c>
      <c r="O170" s="23"/>
      <c r="P170" s="23"/>
      <c r="Q170" s="23"/>
      <c r="R170" s="23">
        <v>900</v>
      </c>
      <c r="S170" s="23">
        <v>982</v>
      </c>
    </row>
    <row r="171" spans="1:19" ht="15">
      <c r="A171" s="14">
        <v>188</v>
      </c>
      <c r="B171" s="14" t="s">
        <v>206</v>
      </c>
      <c r="C171" s="14">
        <v>38</v>
      </c>
      <c r="D171" s="14" t="s">
        <v>641</v>
      </c>
      <c r="F171" s="14" t="s">
        <v>826</v>
      </c>
      <c r="G171" s="24" t="s">
        <v>196</v>
      </c>
      <c r="H171" s="23">
        <v>276</v>
      </c>
      <c r="I171" s="23"/>
      <c r="J171" s="23">
        <v>238559</v>
      </c>
      <c r="K171" s="23">
        <v>3115</v>
      </c>
      <c r="L171" s="23">
        <v>38574</v>
      </c>
      <c r="M171" s="23"/>
      <c r="N171" s="23">
        <v>274</v>
      </c>
      <c r="O171" s="23"/>
      <c r="P171" s="23"/>
      <c r="Q171" s="23">
        <v>454</v>
      </c>
      <c r="R171" s="23">
        <v>305</v>
      </c>
      <c r="S171" s="23">
        <v>281557</v>
      </c>
    </row>
    <row r="172" spans="1:19" ht="15">
      <c r="A172" s="14">
        <v>189</v>
      </c>
      <c r="B172" s="14" t="s">
        <v>207</v>
      </c>
      <c r="C172" s="14">
        <v>21</v>
      </c>
      <c r="D172" s="14" t="s">
        <v>641</v>
      </c>
      <c r="F172" s="14" t="s">
        <v>827</v>
      </c>
      <c r="G172" s="24" t="s">
        <v>197</v>
      </c>
      <c r="H172" s="23">
        <v>100</v>
      </c>
      <c r="I172" s="23"/>
      <c r="J172" s="23">
        <v>0</v>
      </c>
      <c r="K172" s="23">
        <v>1122</v>
      </c>
      <c r="L172" s="23">
        <v>10006</v>
      </c>
      <c r="M172" s="23"/>
      <c r="N172" s="23">
        <v>559</v>
      </c>
      <c r="O172" s="23"/>
      <c r="P172" s="23">
        <v>20535</v>
      </c>
      <c r="Q172" s="23">
        <v>1135</v>
      </c>
      <c r="R172" s="23">
        <v>151</v>
      </c>
      <c r="S172" s="23">
        <v>33608</v>
      </c>
    </row>
    <row r="173" spans="1:19" ht="15">
      <c r="A173" s="14">
        <v>255</v>
      </c>
      <c r="B173" s="14" t="s">
        <v>275</v>
      </c>
      <c r="C173" s="14">
        <v>0</v>
      </c>
      <c r="D173" s="14" t="s">
        <v>641</v>
      </c>
      <c r="F173" s="14" t="s">
        <v>828</v>
      </c>
      <c r="G173" s="24" t="s">
        <v>198</v>
      </c>
      <c r="H173" s="23"/>
      <c r="I173" s="23"/>
      <c r="J173" s="23">
        <v>0</v>
      </c>
      <c r="K173" s="23"/>
      <c r="L173" s="23"/>
      <c r="M173" s="23"/>
      <c r="N173" s="23"/>
      <c r="O173" s="23"/>
      <c r="P173" s="23"/>
      <c r="Q173" s="23"/>
      <c r="R173" s="23"/>
      <c r="S173" s="23">
        <v>0</v>
      </c>
    </row>
    <row r="174" spans="1:19" ht="15">
      <c r="A174" s="14">
        <v>187</v>
      </c>
      <c r="B174" s="14" t="s">
        <v>205</v>
      </c>
      <c r="C174" s="14">
        <v>112</v>
      </c>
      <c r="D174" s="14" t="s">
        <v>641</v>
      </c>
      <c r="F174" s="14" t="s">
        <v>829</v>
      </c>
      <c r="G174" s="24" t="s">
        <v>199</v>
      </c>
      <c r="H174" s="23">
        <v>172</v>
      </c>
      <c r="I174" s="23"/>
      <c r="J174" s="23">
        <v>406801</v>
      </c>
      <c r="K174" s="23">
        <v>1941</v>
      </c>
      <c r="L174" s="23">
        <v>37799</v>
      </c>
      <c r="M174" s="23"/>
      <c r="N174" s="23">
        <v>171</v>
      </c>
      <c r="O174" s="23"/>
      <c r="P174" s="23"/>
      <c r="Q174" s="23"/>
      <c r="R174" s="23">
        <v>258</v>
      </c>
      <c r="S174" s="23">
        <v>447142</v>
      </c>
    </row>
    <row r="175" spans="1:19" ht="15">
      <c r="A175" s="14">
        <v>125</v>
      </c>
      <c r="B175" s="14" t="s">
        <v>140</v>
      </c>
      <c r="C175" s="14">
        <v>0</v>
      </c>
      <c r="D175" s="14" t="s">
        <v>641</v>
      </c>
      <c r="F175" s="14" t="s">
        <v>830</v>
      </c>
      <c r="G175" s="24" t="s">
        <v>200</v>
      </c>
      <c r="H175" s="23">
        <v>21</v>
      </c>
      <c r="I175" s="23"/>
      <c r="J175" s="23">
        <v>0</v>
      </c>
      <c r="K175" s="23">
        <v>241</v>
      </c>
      <c r="L175" s="23"/>
      <c r="M175" s="23"/>
      <c r="N175" s="23">
        <v>21</v>
      </c>
      <c r="O175" s="23"/>
      <c r="P175" s="23"/>
      <c r="Q175" s="23"/>
      <c r="R175" s="23">
        <v>34</v>
      </c>
      <c r="S175" s="23">
        <v>317</v>
      </c>
    </row>
    <row r="176" spans="1:19" ht="15">
      <c r="A176" s="14">
        <v>148</v>
      </c>
      <c r="B176" s="14" t="s">
        <v>164</v>
      </c>
      <c r="C176" s="14">
        <v>830</v>
      </c>
      <c r="D176" s="14" t="s">
        <v>641</v>
      </c>
      <c r="F176" s="14" t="s">
        <v>831</v>
      </c>
      <c r="G176" s="24" t="s">
        <v>201</v>
      </c>
      <c r="H176" s="23">
        <v>1</v>
      </c>
      <c r="I176" s="23"/>
      <c r="J176" s="23">
        <v>0</v>
      </c>
      <c r="K176" s="23">
        <v>15</v>
      </c>
      <c r="L176" s="23"/>
      <c r="M176" s="23"/>
      <c r="N176" s="23">
        <v>1</v>
      </c>
      <c r="O176" s="23"/>
      <c r="P176" s="23"/>
      <c r="Q176" s="23"/>
      <c r="R176" s="23">
        <v>1</v>
      </c>
      <c r="S176" s="23">
        <v>18</v>
      </c>
    </row>
    <row r="177" spans="1:19" ht="15">
      <c r="A177" s="14">
        <v>149</v>
      </c>
      <c r="B177" s="14" t="s">
        <v>165</v>
      </c>
      <c r="C177" s="14">
        <v>136</v>
      </c>
      <c r="D177" s="14" t="s">
        <v>641</v>
      </c>
      <c r="F177" s="14" t="s">
        <v>832</v>
      </c>
      <c r="G177" s="24" t="s">
        <v>202</v>
      </c>
      <c r="H177" s="23">
        <v>818</v>
      </c>
      <c r="I177" s="23">
        <v>12308</v>
      </c>
      <c r="J177" s="23">
        <v>0</v>
      </c>
      <c r="K177" s="23">
        <v>9225</v>
      </c>
      <c r="L177" s="23">
        <v>22514</v>
      </c>
      <c r="M177" s="23"/>
      <c r="N177" s="23">
        <v>1282</v>
      </c>
      <c r="O177" s="23"/>
      <c r="P177" s="23">
        <v>12845</v>
      </c>
      <c r="Q177" s="23"/>
      <c r="R177" s="23">
        <v>1329</v>
      </c>
      <c r="S177" s="23">
        <v>60321</v>
      </c>
    </row>
    <row r="178" spans="1:19" ht="15">
      <c r="A178" s="14">
        <v>109</v>
      </c>
      <c r="B178" s="14" t="s">
        <v>121</v>
      </c>
      <c r="C178" s="14">
        <v>4921</v>
      </c>
      <c r="D178" s="14" t="s">
        <v>641</v>
      </c>
      <c r="F178" s="14" t="s">
        <v>833</v>
      </c>
      <c r="G178" s="24" t="s">
        <v>204</v>
      </c>
      <c r="H178" s="23">
        <v>57381</v>
      </c>
      <c r="I178" s="23"/>
      <c r="J178" s="23">
        <v>0</v>
      </c>
      <c r="K178" s="23">
        <v>1268</v>
      </c>
      <c r="L178" s="23"/>
      <c r="M178" s="23"/>
      <c r="N178" s="23">
        <v>3547</v>
      </c>
      <c r="O178" s="23"/>
      <c r="P178" s="23">
        <v>0</v>
      </c>
      <c r="Q178" s="23"/>
      <c r="R178" s="23">
        <v>155</v>
      </c>
      <c r="S178" s="23">
        <v>62351</v>
      </c>
    </row>
    <row r="179" spans="1:19" ht="15">
      <c r="A179" s="14">
        <v>133</v>
      </c>
      <c r="B179" s="14" t="s">
        <v>148</v>
      </c>
      <c r="C179" s="14">
        <v>930</v>
      </c>
      <c r="D179" s="14" t="s">
        <v>641</v>
      </c>
      <c r="F179" s="14" t="s">
        <v>834</v>
      </c>
      <c r="G179" s="24" t="s">
        <v>205</v>
      </c>
      <c r="H179" s="23">
        <v>3649</v>
      </c>
      <c r="I179" s="23"/>
      <c r="J179" s="23">
        <v>0</v>
      </c>
      <c r="K179" s="23">
        <v>112</v>
      </c>
      <c r="L179" s="23"/>
      <c r="M179" s="23"/>
      <c r="N179" s="23">
        <v>667</v>
      </c>
      <c r="O179" s="23"/>
      <c r="P179" s="23">
        <v>0</v>
      </c>
      <c r="Q179" s="23"/>
      <c r="R179" s="23">
        <v>15</v>
      </c>
      <c r="S179" s="23">
        <v>4443</v>
      </c>
    </row>
    <row r="180" spans="1:19" ht="15">
      <c r="A180" s="14">
        <v>199</v>
      </c>
      <c r="B180" s="14" t="s">
        <v>218</v>
      </c>
      <c r="C180" s="14">
        <v>0</v>
      </c>
      <c r="D180" s="14" t="s">
        <v>641</v>
      </c>
      <c r="F180" s="14" t="s">
        <v>835</v>
      </c>
      <c r="G180" s="24" t="s">
        <v>206</v>
      </c>
      <c r="H180" s="23">
        <v>3</v>
      </c>
      <c r="I180" s="23"/>
      <c r="J180" s="23">
        <v>0</v>
      </c>
      <c r="K180" s="23">
        <v>38</v>
      </c>
      <c r="L180" s="23"/>
      <c r="M180" s="23"/>
      <c r="N180" s="23">
        <v>3</v>
      </c>
      <c r="O180" s="23"/>
      <c r="P180" s="23"/>
      <c r="Q180" s="23"/>
      <c r="R180" s="23">
        <v>1</v>
      </c>
      <c r="S180" s="23">
        <v>45</v>
      </c>
    </row>
    <row r="181" spans="1:19" ht="15">
      <c r="A181" s="14">
        <v>203</v>
      </c>
      <c r="B181" s="14" t="s">
        <v>222</v>
      </c>
      <c r="C181" s="14">
        <v>5818</v>
      </c>
      <c r="D181" s="14" t="s">
        <v>641</v>
      </c>
      <c r="F181" s="14" t="s">
        <v>836</v>
      </c>
      <c r="G181" s="24" t="s">
        <v>207</v>
      </c>
      <c r="H181" s="23">
        <v>2</v>
      </c>
      <c r="I181" s="23"/>
      <c r="J181" s="23">
        <v>0</v>
      </c>
      <c r="K181" s="23">
        <v>21</v>
      </c>
      <c r="L181" s="23"/>
      <c r="M181" s="23"/>
      <c r="N181" s="23">
        <v>2</v>
      </c>
      <c r="O181" s="23"/>
      <c r="P181" s="23"/>
      <c r="Q181" s="23"/>
      <c r="R181" s="23">
        <v>2</v>
      </c>
      <c r="S181" s="23">
        <v>27</v>
      </c>
    </row>
    <row r="182" spans="1:19" ht="15">
      <c r="A182" s="14">
        <v>237</v>
      </c>
      <c r="B182" s="14" t="s">
        <v>256</v>
      </c>
      <c r="C182" s="14">
        <v>11492</v>
      </c>
      <c r="D182" s="14" t="s">
        <v>641</v>
      </c>
      <c r="F182" s="14" t="s">
        <v>837</v>
      </c>
      <c r="G182" s="24" t="s">
        <v>209</v>
      </c>
      <c r="H182" s="23">
        <v>914</v>
      </c>
      <c r="I182" s="23"/>
      <c r="J182" s="23">
        <v>0</v>
      </c>
      <c r="K182" s="23">
        <v>10302</v>
      </c>
      <c r="L182" s="23"/>
      <c r="M182" s="23">
        <v>5560</v>
      </c>
      <c r="N182" s="23">
        <v>905</v>
      </c>
      <c r="O182" s="23"/>
      <c r="P182" s="23"/>
      <c r="Q182" s="23"/>
      <c r="R182" s="23">
        <v>1069</v>
      </c>
      <c r="S182" s="23">
        <v>18750</v>
      </c>
    </row>
    <row r="183" spans="1:19" ht="15">
      <c r="A183" s="14">
        <v>239</v>
      </c>
      <c r="B183" s="14" t="s">
        <v>259</v>
      </c>
      <c r="C183" s="14">
        <v>706</v>
      </c>
      <c r="D183" s="14" t="s">
        <v>641</v>
      </c>
      <c r="F183" s="14" t="s">
        <v>838</v>
      </c>
      <c r="G183" s="24" t="s">
        <v>210</v>
      </c>
      <c r="H183" s="23">
        <v>195</v>
      </c>
      <c r="I183" s="23"/>
      <c r="J183" s="23">
        <v>0</v>
      </c>
      <c r="K183" s="23">
        <v>2193</v>
      </c>
      <c r="L183" s="23"/>
      <c r="M183" s="23"/>
      <c r="N183" s="23">
        <v>193</v>
      </c>
      <c r="O183" s="23"/>
      <c r="P183" s="23"/>
      <c r="Q183" s="23">
        <v>71</v>
      </c>
      <c r="R183" s="23">
        <v>2088</v>
      </c>
      <c r="S183" s="23">
        <v>4740</v>
      </c>
    </row>
    <row r="184" spans="1:19" ht="15">
      <c r="A184" s="14">
        <v>240</v>
      </c>
      <c r="B184" s="14" t="s">
        <v>260</v>
      </c>
      <c r="C184" s="14">
        <v>724</v>
      </c>
      <c r="D184" s="14" t="s">
        <v>641</v>
      </c>
      <c r="F184" s="14" t="s">
        <v>839</v>
      </c>
      <c r="G184" s="24" t="s">
        <v>211</v>
      </c>
      <c r="H184" s="23">
        <v>60</v>
      </c>
      <c r="I184" s="23"/>
      <c r="J184" s="23">
        <v>0</v>
      </c>
      <c r="K184" s="23">
        <v>675</v>
      </c>
      <c r="L184" s="23"/>
      <c r="M184" s="23"/>
      <c r="N184" s="23">
        <v>59</v>
      </c>
      <c r="O184" s="23"/>
      <c r="P184" s="23"/>
      <c r="Q184" s="23"/>
      <c r="R184" s="23">
        <v>62</v>
      </c>
      <c r="S184" s="23">
        <v>856</v>
      </c>
    </row>
    <row r="185" spans="1:19" ht="15">
      <c r="A185" s="14">
        <v>269</v>
      </c>
      <c r="B185" s="14" t="s">
        <v>289</v>
      </c>
      <c r="C185" s="14">
        <v>293</v>
      </c>
      <c r="D185" s="14" t="s">
        <v>641</v>
      </c>
      <c r="F185" s="14" t="s">
        <v>840</v>
      </c>
      <c r="G185" s="24" t="s">
        <v>212</v>
      </c>
      <c r="H185" s="23">
        <v>333</v>
      </c>
      <c r="I185" s="23"/>
      <c r="J185" s="23">
        <v>0</v>
      </c>
      <c r="K185" s="23">
        <v>3751</v>
      </c>
      <c r="L185" s="23"/>
      <c r="M185" s="23">
        <v>9856</v>
      </c>
      <c r="N185" s="23">
        <v>330</v>
      </c>
      <c r="O185" s="23"/>
      <c r="P185" s="23"/>
      <c r="Q185" s="23"/>
      <c r="R185" s="23">
        <v>423</v>
      </c>
      <c r="S185" s="23">
        <v>14693</v>
      </c>
    </row>
    <row r="186" spans="1:19" ht="15">
      <c r="A186" s="14">
        <v>280</v>
      </c>
      <c r="B186" s="14" t="s">
        <v>301</v>
      </c>
      <c r="C186" s="14">
        <v>33</v>
      </c>
      <c r="D186" s="14" t="s">
        <v>641</v>
      </c>
      <c r="F186" s="14" t="s">
        <v>841</v>
      </c>
      <c r="G186" s="24" t="s">
        <v>213</v>
      </c>
      <c r="H186" s="23">
        <v>117314</v>
      </c>
      <c r="I186" s="23"/>
      <c r="J186" s="23">
        <v>0</v>
      </c>
      <c r="K186" s="23">
        <v>15951</v>
      </c>
      <c r="L186" s="23"/>
      <c r="M186" s="23">
        <v>20218</v>
      </c>
      <c r="N186" s="23">
        <v>8814</v>
      </c>
      <c r="O186" s="23"/>
      <c r="P186" s="23">
        <v>22949</v>
      </c>
      <c r="Q186" s="23">
        <v>6443</v>
      </c>
      <c r="R186" s="23">
        <v>3347</v>
      </c>
      <c r="S186" s="23">
        <v>195036</v>
      </c>
    </row>
    <row r="187" spans="1:19" ht="15">
      <c r="A187" s="14">
        <v>283</v>
      </c>
      <c r="B187" s="14" t="s">
        <v>304</v>
      </c>
      <c r="C187" s="14">
        <v>25302</v>
      </c>
      <c r="D187" s="14" t="s">
        <v>641</v>
      </c>
      <c r="F187" s="14" t="s">
        <v>842</v>
      </c>
      <c r="G187" s="24" t="s">
        <v>214</v>
      </c>
      <c r="H187" s="23">
        <v>0</v>
      </c>
      <c r="I187" s="23"/>
      <c r="J187" s="23">
        <v>0</v>
      </c>
      <c r="K187" s="23">
        <v>2</v>
      </c>
      <c r="L187" s="23"/>
      <c r="M187" s="23">
        <v>0</v>
      </c>
      <c r="N187" s="23">
        <v>0</v>
      </c>
      <c r="O187" s="23"/>
      <c r="P187" s="23"/>
      <c r="Q187" s="23"/>
      <c r="R187" s="23">
        <v>0</v>
      </c>
      <c r="S187" s="23">
        <v>2</v>
      </c>
    </row>
    <row r="188" spans="1:19" ht="15">
      <c r="A188" s="14">
        <v>297</v>
      </c>
      <c r="B188" s="14" t="s">
        <v>318</v>
      </c>
      <c r="C188" s="14">
        <v>10</v>
      </c>
      <c r="D188" s="14" t="s">
        <v>641</v>
      </c>
      <c r="F188" s="14" t="s">
        <v>843</v>
      </c>
      <c r="G188" s="24" t="s">
        <v>215</v>
      </c>
      <c r="H188" s="23">
        <v>25</v>
      </c>
      <c r="I188" s="23"/>
      <c r="J188" s="23">
        <v>0</v>
      </c>
      <c r="K188" s="23">
        <v>280</v>
      </c>
      <c r="L188" s="23"/>
      <c r="M188" s="23"/>
      <c r="N188" s="23">
        <v>25</v>
      </c>
      <c r="O188" s="23"/>
      <c r="P188" s="23"/>
      <c r="Q188" s="23"/>
      <c r="R188" s="23">
        <v>24</v>
      </c>
      <c r="S188" s="23">
        <v>354</v>
      </c>
    </row>
    <row r="189" spans="1:19" ht="15">
      <c r="A189" s="14">
        <v>299</v>
      </c>
      <c r="B189" s="14" t="s">
        <v>320</v>
      </c>
      <c r="C189" s="14">
        <v>120</v>
      </c>
      <c r="D189" s="14" t="s">
        <v>641</v>
      </c>
      <c r="F189" s="14" t="s">
        <v>844</v>
      </c>
      <c r="G189" s="24" t="s">
        <v>216</v>
      </c>
      <c r="H189" s="23">
        <v>53</v>
      </c>
      <c r="I189" s="23"/>
      <c r="J189" s="23">
        <v>944485</v>
      </c>
      <c r="K189" s="23">
        <v>602</v>
      </c>
      <c r="L189" s="23"/>
      <c r="M189" s="23">
        <v>124</v>
      </c>
      <c r="N189" s="23">
        <v>53</v>
      </c>
      <c r="O189" s="23"/>
      <c r="P189" s="23"/>
      <c r="Q189" s="23"/>
      <c r="R189" s="23">
        <v>65</v>
      </c>
      <c r="S189" s="23">
        <v>945382</v>
      </c>
    </row>
    <row r="190" spans="1:19" ht="15">
      <c r="A190" s="14">
        <v>124</v>
      </c>
      <c r="B190" s="14" t="s">
        <v>139</v>
      </c>
      <c r="C190" s="14">
        <v>0</v>
      </c>
      <c r="D190" s="14" t="s">
        <v>641</v>
      </c>
      <c r="F190" s="14" t="s">
        <v>845</v>
      </c>
      <c r="G190" s="24" t="s">
        <v>217</v>
      </c>
      <c r="H190" s="23">
        <v>234</v>
      </c>
      <c r="I190" s="23"/>
      <c r="J190" s="23">
        <v>0</v>
      </c>
      <c r="K190" s="23">
        <v>2636</v>
      </c>
      <c r="L190" s="23"/>
      <c r="M190" s="23">
        <v>5257</v>
      </c>
      <c r="N190" s="23">
        <v>232</v>
      </c>
      <c r="O190" s="23"/>
      <c r="P190" s="23"/>
      <c r="Q190" s="23"/>
      <c r="R190" s="23">
        <v>170</v>
      </c>
      <c r="S190" s="23">
        <v>8529</v>
      </c>
    </row>
    <row r="191" spans="1:19" ht="15">
      <c r="A191" s="14">
        <v>191</v>
      </c>
      <c r="B191" s="14" t="s">
        <v>210</v>
      </c>
      <c r="C191" s="14">
        <v>2193</v>
      </c>
      <c r="D191" s="14" t="s">
        <v>641</v>
      </c>
      <c r="F191" s="14" t="s">
        <v>846</v>
      </c>
      <c r="G191" s="24" t="s">
        <v>218</v>
      </c>
      <c r="H191" s="23">
        <v>18443</v>
      </c>
      <c r="I191" s="23"/>
      <c r="J191" s="23">
        <v>0</v>
      </c>
      <c r="K191" s="23">
        <v>0</v>
      </c>
      <c r="L191" s="23"/>
      <c r="M191" s="23">
        <v>30219</v>
      </c>
      <c r="N191" s="23">
        <v>0</v>
      </c>
      <c r="O191" s="23"/>
      <c r="P191" s="23"/>
      <c r="Q191" s="23"/>
      <c r="R191" s="23">
        <v>1026</v>
      </c>
      <c r="S191" s="23">
        <v>49688</v>
      </c>
    </row>
    <row r="192" spans="1:19" ht="15">
      <c r="A192" s="14">
        <v>195</v>
      </c>
      <c r="B192" s="14" t="s">
        <v>214</v>
      </c>
      <c r="C192" s="14">
        <v>2</v>
      </c>
      <c r="D192" s="14" t="s">
        <v>641</v>
      </c>
      <c r="F192" s="14" t="s">
        <v>847</v>
      </c>
      <c r="G192" s="24" t="s">
        <v>219</v>
      </c>
      <c r="H192" s="23">
        <v>52348</v>
      </c>
      <c r="I192" s="23"/>
      <c r="J192" s="23">
        <v>0</v>
      </c>
      <c r="K192" s="23">
        <v>23601</v>
      </c>
      <c r="L192" s="23"/>
      <c r="M192" s="23">
        <v>22240</v>
      </c>
      <c r="N192" s="23">
        <v>2074</v>
      </c>
      <c r="O192" s="23"/>
      <c r="P192" s="23"/>
      <c r="Q192" s="23"/>
      <c r="R192" s="23">
        <v>3099</v>
      </c>
      <c r="S192" s="23">
        <v>103362</v>
      </c>
    </row>
    <row r="193" spans="1:19" ht="15">
      <c r="A193" s="14">
        <v>200</v>
      </c>
      <c r="B193" s="14" t="s">
        <v>219</v>
      </c>
      <c r="C193" s="14">
        <v>23601</v>
      </c>
      <c r="D193" s="14" t="s">
        <v>641</v>
      </c>
      <c r="F193" s="14" t="s">
        <v>848</v>
      </c>
      <c r="G193" s="24" t="s">
        <v>220</v>
      </c>
      <c r="H193" s="23">
        <v>22</v>
      </c>
      <c r="I193" s="23"/>
      <c r="J193" s="23">
        <v>0</v>
      </c>
      <c r="K193" s="23">
        <v>253</v>
      </c>
      <c r="L193" s="23"/>
      <c r="M193" s="23"/>
      <c r="N193" s="23">
        <v>22</v>
      </c>
      <c r="O193" s="23"/>
      <c r="P193" s="23"/>
      <c r="Q193" s="23"/>
      <c r="R193" s="23">
        <v>27</v>
      </c>
      <c r="S193" s="23">
        <v>324</v>
      </c>
    </row>
    <row r="194" spans="1:19" ht="15">
      <c r="A194" s="14">
        <v>205</v>
      </c>
      <c r="B194" s="14" t="s">
        <v>224</v>
      </c>
      <c r="C194" s="14">
        <v>3287</v>
      </c>
      <c r="D194" s="14" t="s">
        <v>641</v>
      </c>
      <c r="F194" s="14" t="s">
        <v>849</v>
      </c>
      <c r="G194" s="24" t="s">
        <v>221</v>
      </c>
      <c r="H194" s="23">
        <v>189</v>
      </c>
      <c r="I194" s="23"/>
      <c r="J194" s="23">
        <v>0</v>
      </c>
      <c r="K194" s="23">
        <v>2131</v>
      </c>
      <c r="L194" s="23"/>
      <c r="M194" s="23">
        <v>2275</v>
      </c>
      <c r="N194" s="23">
        <v>187</v>
      </c>
      <c r="O194" s="23"/>
      <c r="P194" s="23"/>
      <c r="Q194" s="23"/>
      <c r="R194" s="23">
        <v>162</v>
      </c>
      <c r="S194" s="23">
        <v>4944</v>
      </c>
    </row>
    <row r="195" spans="1:19" ht="15">
      <c r="A195" s="14">
        <v>273</v>
      </c>
      <c r="B195" s="14" t="s">
        <v>293</v>
      </c>
      <c r="C195" s="14">
        <v>6</v>
      </c>
      <c r="D195" s="14" t="s">
        <v>641</v>
      </c>
      <c r="F195" s="14" t="s">
        <v>850</v>
      </c>
      <c r="G195" s="24" t="s">
        <v>222</v>
      </c>
      <c r="H195" s="23">
        <v>516</v>
      </c>
      <c r="I195" s="23"/>
      <c r="J195" s="23">
        <v>0</v>
      </c>
      <c r="K195" s="23">
        <v>5818</v>
      </c>
      <c r="L195" s="23"/>
      <c r="M195" s="23">
        <v>758</v>
      </c>
      <c r="N195" s="23">
        <v>511</v>
      </c>
      <c r="O195" s="23"/>
      <c r="P195" s="23"/>
      <c r="Q195" s="23"/>
      <c r="R195" s="23">
        <v>469</v>
      </c>
      <c r="S195" s="23">
        <v>8072</v>
      </c>
    </row>
    <row r="196" spans="1:19" ht="15">
      <c r="A196" s="14">
        <v>277</v>
      </c>
      <c r="B196" s="14" t="s">
        <v>297</v>
      </c>
      <c r="C196" s="14">
        <v>9</v>
      </c>
      <c r="D196" s="14" t="s">
        <v>641</v>
      </c>
      <c r="F196" s="14" t="s">
        <v>851</v>
      </c>
      <c r="G196" s="24" t="s">
        <v>223</v>
      </c>
      <c r="H196" s="23">
        <v>2</v>
      </c>
      <c r="I196" s="23"/>
      <c r="J196" s="23">
        <v>0</v>
      </c>
      <c r="K196" s="23">
        <v>21</v>
      </c>
      <c r="L196" s="23"/>
      <c r="M196" s="23"/>
      <c r="N196" s="23">
        <v>2</v>
      </c>
      <c r="O196" s="23"/>
      <c r="P196" s="23"/>
      <c r="Q196" s="23"/>
      <c r="R196" s="23"/>
      <c r="S196" s="23">
        <v>25</v>
      </c>
    </row>
    <row r="197" spans="1:19" ht="15">
      <c r="A197" s="14">
        <v>204</v>
      </c>
      <c r="B197" s="14" t="s">
        <v>223</v>
      </c>
      <c r="C197" s="14">
        <v>21</v>
      </c>
      <c r="D197" s="14" t="s">
        <v>641</v>
      </c>
      <c r="F197" s="14" t="s">
        <v>852</v>
      </c>
      <c r="G197" s="24" t="s">
        <v>224</v>
      </c>
      <c r="H197" s="23">
        <v>292</v>
      </c>
      <c r="I197" s="23"/>
      <c r="J197" s="23">
        <v>0</v>
      </c>
      <c r="K197" s="23">
        <v>3287</v>
      </c>
      <c r="L197" s="23"/>
      <c r="M197" s="23">
        <v>758</v>
      </c>
      <c r="N197" s="23">
        <v>853</v>
      </c>
      <c r="O197" s="23"/>
      <c r="P197" s="23"/>
      <c r="Q197" s="23">
        <v>430</v>
      </c>
      <c r="R197" s="23">
        <v>430</v>
      </c>
      <c r="S197" s="23">
        <v>6050</v>
      </c>
    </row>
    <row r="198" spans="1:19" ht="15">
      <c r="A198" s="14">
        <v>206</v>
      </c>
      <c r="B198" s="14" t="s">
        <v>225</v>
      </c>
      <c r="C198" s="14">
        <v>29875</v>
      </c>
      <c r="D198" s="14" t="s">
        <v>641</v>
      </c>
      <c r="F198" s="14" t="s">
        <v>853</v>
      </c>
      <c r="G198" s="24" t="s">
        <v>225</v>
      </c>
      <c r="H198" s="23">
        <v>105305</v>
      </c>
      <c r="I198" s="23"/>
      <c r="J198" s="23">
        <v>0</v>
      </c>
      <c r="K198" s="23">
        <v>29875</v>
      </c>
      <c r="L198" s="23"/>
      <c r="M198" s="23">
        <v>65586</v>
      </c>
      <c r="N198" s="23">
        <v>23807</v>
      </c>
      <c r="O198" s="23"/>
      <c r="P198" s="23">
        <v>53974</v>
      </c>
      <c r="Q198" s="23">
        <v>24874</v>
      </c>
      <c r="R198" s="23">
        <v>6290</v>
      </c>
      <c r="S198" s="23">
        <v>309711</v>
      </c>
    </row>
    <row r="199" spans="1:19" ht="15">
      <c r="A199" s="14">
        <v>221</v>
      </c>
      <c r="B199" s="14" t="s">
        <v>240</v>
      </c>
      <c r="C199" s="14">
        <v>6877</v>
      </c>
      <c r="D199" s="14" t="s">
        <v>641</v>
      </c>
      <c r="F199" s="14" t="s">
        <v>854</v>
      </c>
      <c r="G199" s="24" t="s">
        <v>226</v>
      </c>
      <c r="H199" s="23"/>
      <c r="I199" s="23"/>
      <c r="J199" s="23">
        <v>0</v>
      </c>
      <c r="K199" s="23"/>
      <c r="L199" s="23"/>
      <c r="M199" s="23"/>
      <c r="N199" s="23"/>
      <c r="O199" s="23"/>
      <c r="P199" s="23"/>
      <c r="Q199" s="23"/>
      <c r="R199" s="23"/>
      <c r="S199" s="23">
        <v>0</v>
      </c>
    </row>
    <row r="200" spans="1:19" ht="15">
      <c r="A200" s="14">
        <v>268</v>
      </c>
      <c r="B200" s="14" t="s">
        <v>288</v>
      </c>
      <c r="C200" s="14">
        <v>29366</v>
      </c>
      <c r="D200" s="14" t="s">
        <v>641</v>
      </c>
      <c r="F200" s="14" t="s">
        <v>855</v>
      </c>
      <c r="G200" s="24" t="s">
        <v>227</v>
      </c>
      <c r="H200" s="23">
        <v>5768</v>
      </c>
      <c r="I200" s="23"/>
      <c r="J200" s="23">
        <v>1342657</v>
      </c>
      <c r="K200" s="23">
        <v>65025</v>
      </c>
      <c r="L200" s="23"/>
      <c r="M200" s="23">
        <v>166890</v>
      </c>
      <c r="N200" s="23">
        <v>5714</v>
      </c>
      <c r="O200" s="23"/>
      <c r="P200" s="23"/>
      <c r="Q200" s="23"/>
      <c r="R200" s="23">
        <v>6826</v>
      </c>
      <c r="S200" s="23">
        <v>1592880</v>
      </c>
    </row>
    <row r="201" spans="1:19" ht="15">
      <c r="A201" s="14">
        <v>270</v>
      </c>
      <c r="B201" s="14" t="s">
        <v>290</v>
      </c>
      <c r="C201" s="14">
        <v>161</v>
      </c>
      <c r="D201" s="14" t="s">
        <v>641</v>
      </c>
      <c r="F201" s="14" t="s">
        <v>856</v>
      </c>
      <c r="G201" s="24" t="s">
        <v>228</v>
      </c>
      <c r="H201" s="23">
        <v>5412</v>
      </c>
      <c r="I201" s="23"/>
      <c r="J201" s="23">
        <v>709966</v>
      </c>
      <c r="K201" s="23">
        <v>61010</v>
      </c>
      <c r="L201" s="23"/>
      <c r="M201" s="23">
        <v>64588</v>
      </c>
      <c r="N201" s="23">
        <v>5361</v>
      </c>
      <c r="O201" s="23"/>
      <c r="P201" s="23"/>
      <c r="Q201" s="23"/>
      <c r="R201" s="23">
        <v>7254</v>
      </c>
      <c r="S201" s="23">
        <v>853591</v>
      </c>
    </row>
    <row r="202" spans="1:19" ht="15">
      <c r="A202" s="14">
        <v>190</v>
      </c>
      <c r="B202" s="14" t="s">
        <v>209</v>
      </c>
      <c r="C202" s="14">
        <v>10302</v>
      </c>
      <c r="D202" s="14" t="s">
        <v>641</v>
      </c>
      <c r="F202" s="14" t="s">
        <v>857</v>
      </c>
      <c r="G202" s="24" t="s">
        <v>229</v>
      </c>
      <c r="H202" s="23">
        <v>1</v>
      </c>
      <c r="I202" s="23"/>
      <c r="J202" s="23">
        <v>0</v>
      </c>
      <c r="K202" s="23">
        <v>15</v>
      </c>
      <c r="L202" s="23"/>
      <c r="M202" s="23"/>
      <c r="N202" s="23">
        <v>1</v>
      </c>
      <c r="O202" s="23"/>
      <c r="P202" s="23"/>
      <c r="Q202" s="23"/>
      <c r="R202" s="23"/>
      <c r="S202" s="23">
        <v>17</v>
      </c>
    </row>
    <row r="203" spans="1:19" ht="15">
      <c r="A203" s="14">
        <v>201</v>
      </c>
      <c r="B203" s="14" t="s">
        <v>220</v>
      </c>
      <c r="C203" s="14">
        <v>253</v>
      </c>
      <c r="D203" s="14" t="s">
        <v>641</v>
      </c>
      <c r="F203" s="14" t="s">
        <v>858</v>
      </c>
      <c r="G203" s="24" t="s">
        <v>230</v>
      </c>
      <c r="H203" s="23">
        <v>191</v>
      </c>
      <c r="I203" s="23"/>
      <c r="J203" s="23">
        <v>0</v>
      </c>
      <c r="K203" s="23">
        <v>2157</v>
      </c>
      <c r="L203" s="23"/>
      <c r="M203" s="23">
        <v>1769</v>
      </c>
      <c r="N203" s="23">
        <v>190</v>
      </c>
      <c r="O203" s="23"/>
      <c r="P203" s="23"/>
      <c r="Q203" s="23"/>
      <c r="R203" s="23">
        <v>145</v>
      </c>
      <c r="S203" s="23">
        <v>4452</v>
      </c>
    </row>
    <row r="204" spans="1:19" ht="15">
      <c r="A204" s="14">
        <v>202</v>
      </c>
      <c r="B204" s="14" t="s">
        <v>221</v>
      </c>
      <c r="C204" s="14">
        <v>2131</v>
      </c>
      <c r="D204" s="14" t="s">
        <v>641</v>
      </c>
      <c r="F204" s="14" t="s">
        <v>859</v>
      </c>
      <c r="G204" s="24" t="s">
        <v>231</v>
      </c>
      <c r="H204" s="23">
        <v>2345</v>
      </c>
      <c r="I204" s="23"/>
      <c r="J204" s="23">
        <v>0</v>
      </c>
      <c r="K204" s="23">
        <v>26431</v>
      </c>
      <c r="L204" s="23"/>
      <c r="M204" s="23"/>
      <c r="N204" s="23">
        <v>2322</v>
      </c>
      <c r="O204" s="23"/>
      <c r="P204" s="23"/>
      <c r="Q204" s="23"/>
      <c r="R204" s="23">
        <v>4259</v>
      </c>
      <c r="S204" s="23">
        <v>35357</v>
      </c>
    </row>
    <row r="205" spans="1:19" ht="15">
      <c r="A205" s="14">
        <v>215</v>
      </c>
      <c r="B205" s="14" t="s">
        <v>234</v>
      </c>
      <c r="C205" s="14">
        <v>18650</v>
      </c>
      <c r="D205" s="14" t="s">
        <v>641</v>
      </c>
      <c r="F205" s="14" t="s">
        <v>860</v>
      </c>
      <c r="G205" s="24" t="s">
        <v>232</v>
      </c>
      <c r="H205" s="23">
        <v>4167</v>
      </c>
      <c r="I205" s="23"/>
      <c r="J205" s="23">
        <v>0</v>
      </c>
      <c r="K205" s="23">
        <v>46981</v>
      </c>
      <c r="L205" s="23"/>
      <c r="M205" s="23">
        <v>9422</v>
      </c>
      <c r="N205" s="23">
        <v>4128</v>
      </c>
      <c r="O205" s="23"/>
      <c r="P205" s="23"/>
      <c r="Q205" s="23"/>
      <c r="R205" s="23">
        <v>6725</v>
      </c>
      <c r="S205" s="23">
        <v>71423</v>
      </c>
    </row>
    <row r="206" spans="1:19" ht="15">
      <c r="A206" s="14">
        <v>232</v>
      </c>
      <c r="B206" s="14" t="s">
        <v>251</v>
      </c>
      <c r="C206" s="14">
        <v>4934</v>
      </c>
      <c r="D206" s="14" t="s">
        <v>641</v>
      </c>
      <c r="F206" s="14" t="s">
        <v>861</v>
      </c>
      <c r="G206" s="24" t="s">
        <v>233</v>
      </c>
      <c r="H206" s="23">
        <v>68921</v>
      </c>
      <c r="I206" s="23"/>
      <c r="J206" s="23">
        <v>0</v>
      </c>
      <c r="K206" s="23">
        <v>7637</v>
      </c>
      <c r="L206" s="23"/>
      <c r="M206" s="23">
        <v>8974</v>
      </c>
      <c r="N206" s="23">
        <v>68358</v>
      </c>
      <c r="O206" s="23"/>
      <c r="P206" s="23">
        <v>58088</v>
      </c>
      <c r="Q206" s="23">
        <v>5561</v>
      </c>
      <c r="R206" s="23">
        <v>2636</v>
      </c>
      <c r="S206" s="23">
        <v>220175</v>
      </c>
    </row>
    <row r="207" spans="1:19" ht="15">
      <c r="A207" s="14">
        <v>236</v>
      </c>
      <c r="B207" s="14" t="s">
        <v>255</v>
      </c>
      <c r="C207" s="14">
        <v>6458</v>
      </c>
      <c r="D207" s="14" t="s">
        <v>641</v>
      </c>
      <c r="F207" s="14" t="s">
        <v>862</v>
      </c>
      <c r="G207" s="24" t="s">
        <v>234</v>
      </c>
      <c r="H207" s="23">
        <v>1654</v>
      </c>
      <c r="I207" s="23"/>
      <c r="J207" s="23">
        <v>0</v>
      </c>
      <c r="K207" s="23">
        <v>18650</v>
      </c>
      <c r="L207" s="23"/>
      <c r="M207" s="23">
        <v>5813</v>
      </c>
      <c r="N207" s="23">
        <v>1639</v>
      </c>
      <c r="O207" s="23"/>
      <c r="P207" s="23">
        <v>35615</v>
      </c>
      <c r="Q207" s="23"/>
      <c r="R207" s="23">
        <v>2464</v>
      </c>
      <c r="S207" s="23">
        <v>65835</v>
      </c>
    </row>
    <row r="208" spans="1:19" ht="15">
      <c r="A208" s="14">
        <v>241</v>
      </c>
      <c r="B208" s="14" t="s">
        <v>261</v>
      </c>
      <c r="C208" s="14">
        <v>0</v>
      </c>
      <c r="D208" s="14" t="s">
        <v>641</v>
      </c>
      <c r="F208" s="14" t="s">
        <v>863</v>
      </c>
      <c r="G208" s="24" t="s">
        <v>235</v>
      </c>
      <c r="H208" s="23">
        <v>3</v>
      </c>
      <c r="I208" s="23"/>
      <c r="J208" s="23">
        <v>0</v>
      </c>
      <c r="K208" s="23">
        <v>34</v>
      </c>
      <c r="L208" s="23"/>
      <c r="M208" s="23"/>
      <c r="N208" s="23">
        <v>3</v>
      </c>
      <c r="O208" s="23"/>
      <c r="P208" s="23"/>
      <c r="Q208" s="23"/>
      <c r="R208" s="23">
        <v>0</v>
      </c>
      <c r="S208" s="23">
        <v>40</v>
      </c>
    </row>
    <row r="209" spans="1:19" ht="15">
      <c r="A209" s="14">
        <v>242</v>
      </c>
      <c r="B209" s="14" t="s">
        <v>262</v>
      </c>
      <c r="C209" s="14">
        <v>4455</v>
      </c>
      <c r="D209" s="14" t="s">
        <v>641</v>
      </c>
      <c r="F209" s="14" t="s">
        <v>864</v>
      </c>
      <c r="G209" s="24" t="s">
        <v>236</v>
      </c>
      <c r="H209" s="23">
        <v>2</v>
      </c>
      <c r="I209" s="23"/>
      <c r="J209" s="23">
        <v>0</v>
      </c>
      <c r="K209" s="23">
        <v>19</v>
      </c>
      <c r="L209" s="23"/>
      <c r="M209" s="23"/>
      <c r="N209" s="23">
        <v>2</v>
      </c>
      <c r="O209" s="23"/>
      <c r="P209" s="23"/>
      <c r="Q209" s="23"/>
      <c r="R209" s="23">
        <v>1</v>
      </c>
      <c r="S209" s="23">
        <v>24</v>
      </c>
    </row>
    <row r="210" spans="1:19" ht="15">
      <c r="A210" s="14">
        <v>243</v>
      </c>
      <c r="B210" s="14" t="s">
        <v>263</v>
      </c>
      <c r="C210" s="14">
        <v>16199</v>
      </c>
      <c r="D210" s="14" t="s">
        <v>641</v>
      </c>
      <c r="F210" s="14" t="s">
        <v>865</v>
      </c>
      <c r="G210" s="24" t="s">
        <v>237</v>
      </c>
      <c r="H210" s="23">
        <v>478</v>
      </c>
      <c r="I210" s="23"/>
      <c r="J210" s="23">
        <v>0</v>
      </c>
      <c r="K210" s="23">
        <v>5391</v>
      </c>
      <c r="L210" s="23"/>
      <c r="M210" s="23"/>
      <c r="N210" s="23">
        <v>810</v>
      </c>
      <c r="O210" s="23"/>
      <c r="P210" s="23">
        <v>25304</v>
      </c>
      <c r="Q210" s="23">
        <v>5936</v>
      </c>
      <c r="R210" s="23">
        <v>2520</v>
      </c>
      <c r="S210" s="23">
        <v>40439</v>
      </c>
    </row>
    <row r="211" spans="1:19" ht="15">
      <c r="A211" s="14">
        <v>244</v>
      </c>
      <c r="B211" s="14" t="s">
        <v>264</v>
      </c>
      <c r="C211" s="14">
        <v>51</v>
      </c>
      <c r="D211" s="14" t="s">
        <v>641</v>
      </c>
      <c r="F211" s="14" t="s">
        <v>866</v>
      </c>
      <c r="G211" s="24" t="s">
        <v>238</v>
      </c>
      <c r="H211" s="23">
        <v>12</v>
      </c>
      <c r="I211" s="23"/>
      <c r="J211" s="23">
        <v>0</v>
      </c>
      <c r="K211" s="23">
        <v>132</v>
      </c>
      <c r="L211" s="23"/>
      <c r="M211" s="23"/>
      <c r="N211" s="23">
        <v>12</v>
      </c>
      <c r="O211" s="23"/>
      <c r="P211" s="23"/>
      <c r="Q211" s="23"/>
      <c r="R211" s="23"/>
      <c r="S211" s="23">
        <v>156</v>
      </c>
    </row>
    <row r="212" spans="1:19" ht="15">
      <c r="A212" s="14">
        <v>247</v>
      </c>
      <c r="B212" s="14" t="s">
        <v>267</v>
      </c>
      <c r="C212" s="14">
        <v>7101</v>
      </c>
      <c r="D212" s="14" t="s">
        <v>641</v>
      </c>
      <c r="F212" s="14" t="s">
        <v>867</v>
      </c>
      <c r="G212" s="24" t="s">
        <v>239</v>
      </c>
      <c r="H212" s="23"/>
      <c r="I212" s="23"/>
      <c r="J212" s="23">
        <v>0</v>
      </c>
      <c r="K212" s="23"/>
      <c r="L212" s="23"/>
      <c r="M212" s="23"/>
      <c r="N212" s="23"/>
      <c r="O212" s="23"/>
      <c r="P212" s="23"/>
      <c r="Q212" s="23"/>
      <c r="R212" s="23"/>
      <c r="S212" s="23">
        <v>0</v>
      </c>
    </row>
    <row r="213" spans="1:19" ht="15">
      <c r="A213" s="14">
        <v>248</v>
      </c>
      <c r="B213" s="14" t="s">
        <v>268</v>
      </c>
      <c r="C213" s="14">
        <v>16034</v>
      </c>
      <c r="D213" s="14" t="s">
        <v>641</v>
      </c>
      <c r="F213" s="14" t="s">
        <v>868</v>
      </c>
      <c r="G213" s="24" t="s">
        <v>240</v>
      </c>
      <c r="H213" s="23">
        <v>610</v>
      </c>
      <c r="I213" s="23"/>
      <c r="J213" s="23">
        <v>0</v>
      </c>
      <c r="K213" s="23">
        <v>6877</v>
      </c>
      <c r="L213" s="23"/>
      <c r="M213" s="23">
        <v>6447</v>
      </c>
      <c r="N213" s="23">
        <v>604</v>
      </c>
      <c r="O213" s="23"/>
      <c r="P213" s="23"/>
      <c r="Q213" s="23"/>
      <c r="R213" s="23">
        <v>304</v>
      </c>
      <c r="S213" s="23">
        <v>14842</v>
      </c>
    </row>
    <row r="214" spans="1:19" ht="15">
      <c r="A214" s="14">
        <v>249</v>
      </c>
      <c r="B214" s="14" t="s">
        <v>269</v>
      </c>
      <c r="C214" s="14">
        <v>5398</v>
      </c>
      <c r="D214" s="14" t="s">
        <v>641</v>
      </c>
      <c r="F214" s="14" t="s">
        <v>869</v>
      </c>
      <c r="G214" s="24" t="s">
        <v>241</v>
      </c>
      <c r="H214" s="23">
        <v>958</v>
      </c>
      <c r="I214" s="23"/>
      <c r="J214" s="23">
        <v>244974</v>
      </c>
      <c r="K214" s="23">
        <v>10795</v>
      </c>
      <c r="L214" s="23"/>
      <c r="M214" s="23">
        <v>25020</v>
      </c>
      <c r="N214" s="23">
        <v>949</v>
      </c>
      <c r="O214" s="23"/>
      <c r="P214" s="23"/>
      <c r="Q214" s="23"/>
      <c r="R214" s="23">
        <v>1633</v>
      </c>
      <c r="S214" s="23">
        <v>284329</v>
      </c>
    </row>
    <row r="215" spans="1:19" ht="15">
      <c r="A215" s="14">
        <v>250</v>
      </c>
      <c r="B215" s="14" t="s">
        <v>270</v>
      </c>
      <c r="C215" s="14">
        <v>32756</v>
      </c>
      <c r="D215" s="14" t="s">
        <v>641</v>
      </c>
      <c r="F215" s="14" t="s">
        <v>870</v>
      </c>
      <c r="G215" s="24" t="s">
        <v>242</v>
      </c>
      <c r="H215" s="23">
        <v>165</v>
      </c>
      <c r="I215" s="23"/>
      <c r="J215" s="23">
        <v>0</v>
      </c>
      <c r="K215" s="23">
        <v>1860</v>
      </c>
      <c r="L215" s="23"/>
      <c r="M215" s="23"/>
      <c r="N215" s="23">
        <v>1075</v>
      </c>
      <c r="O215" s="23"/>
      <c r="P215" s="23"/>
      <c r="Q215" s="23"/>
      <c r="R215" s="23">
        <v>121</v>
      </c>
      <c r="S215" s="23">
        <v>3221</v>
      </c>
    </row>
    <row r="216" spans="1:19" ht="15">
      <c r="A216" s="14">
        <v>251</v>
      </c>
      <c r="B216" s="14" t="s">
        <v>271</v>
      </c>
      <c r="C216" s="14">
        <v>298</v>
      </c>
      <c r="D216" s="14" t="s">
        <v>641</v>
      </c>
      <c r="F216" s="14" t="s">
        <v>871</v>
      </c>
      <c r="G216" s="24" t="s">
        <v>243</v>
      </c>
      <c r="H216" s="23">
        <v>5</v>
      </c>
      <c r="I216" s="23"/>
      <c r="J216" s="23">
        <v>0</v>
      </c>
      <c r="K216" s="23">
        <v>52</v>
      </c>
      <c r="L216" s="23"/>
      <c r="M216" s="23"/>
      <c r="N216" s="23">
        <v>5</v>
      </c>
      <c r="O216" s="23"/>
      <c r="P216" s="23"/>
      <c r="Q216" s="23"/>
      <c r="R216" s="23">
        <v>2</v>
      </c>
      <c r="S216" s="23">
        <v>64</v>
      </c>
    </row>
    <row r="217" spans="1:19" ht="15">
      <c r="A217" s="14">
        <v>252</v>
      </c>
      <c r="B217" s="14" t="s">
        <v>272</v>
      </c>
      <c r="C217" s="14">
        <v>8180</v>
      </c>
      <c r="D217" s="14" t="s">
        <v>641</v>
      </c>
      <c r="F217" s="14" t="s">
        <v>872</v>
      </c>
      <c r="G217" s="24" t="s">
        <v>244</v>
      </c>
      <c r="H217" s="23">
        <v>60</v>
      </c>
      <c r="I217" s="23"/>
      <c r="J217" s="23">
        <v>0</v>
      </c>
      <c r="K217" s="23">
        <v>676</v>
      </c>
      <c r="L217" s="23"/>
      <c r="M217" s="23"/>
      <c r="N217" s="23">
        <v>59</v>
      </c>
      <c r="O217" s="23"/>
      <c r="P217" s="23"/>
      <c r="Q217" s="23"/>
      <c r="R217" s="23">
        <v>51</v>
      </c>
      <c r="S217" s="23">
        <v>846</v>
      </c>
    </row>
    <row r="218" spans="1:19" ht="15">
      <c r="A218" s="14">
        <v>253</v>
      </c>
      <c r="B218" s="14" t="s">
        <v>273</v>
      </c>
      <c r="C218" s="14">
        <v>11109</v>
      </c>
      <c r="D218" s="14" t="s">
        <v>641</v>
      </c>
      <c r="F218" s="14" t="s">
        <v>873</v>
      </c>
      <c r="G218" s="24" t="s">
        <v>245</v>
      </c>
      <c r="H218" s="23">
        <v>70</v>
      </c>
      <c r="I218" s="23"/>
      <c r="J218" s="23">
        <v>0</v>
      </c>
      <c r="K218" s="23">
        <v>794</v>
      </c>
      <c r="L218" s="23"/>
      <c r="M218" s="23"/>
      <c r="N218" s="23">
        <v>70</v>
      </c>
      <c r="O218" s="23"/>
      <c r="P218" s="23"/>
      <c r="Q218" s="23"/>
      <c r="R218" s="23">
        <v>8</v>
      </c>
      <c r="S218" s="23">
        <v>942</v>
      </c>
    </row>
    <row r="219" spans="1:19" ht="15">
      <c r="A219" s="14">
        <v>254</v>
      </c>
      <c r="B219" s="14" t="s">
        <v>274</v>
      </c>
      <c r="C219" s="14">
        <v>7932</v>
      </c>
      <c r="D219" s="14" t="s">
        <v>641</v>
      </c>
      <c r="F219" s="14" t="s">
        <v>874</v>
      </c>
      <c r="G219" s="24" t="s">
        <v>246</v>
      </c>
      <c r="H219" s="23">
        <v>845</v>
      </c>
      <c r="I219" s="23"/>
      <c r="J219" s="23">
        <v>0</v>
      </c>
      <c r="K219" s="23">
        <v>9526</v>
      </c>
      <c r="L219" s="23"/>
      <c r="M219" s="23"/>
      <c r="N219" s="23">
        <v>837</v>
      </c>
      <c r="O219" s="23"/>
      <c r="P219" s="23"/>
      <c r="Q219" s="23"/>
      <c r="R219" s="23">
        <v>1067</v>
      </c>
      <c r="S219" s="23">
        <v>12275</v>
      </c>
    </row>
    <row r="220" spans="1:19" ht="15">
      <c r="A220" s="14">
        <v>256</v>
      </c>
      <c r="B220" s="14" t="s">
        <v>276</v>
      </c>
      <c r="C220" s="14">
        <v>11318</v>
      </c>
      <c r="D220" s="14" t="s">
        <v>641</v>
      </c>
      <c r="F220" s="14" t="s">
        <v>875</v>
      </c>
      <c r="G220" s="24" t="s">
        <v>247</v>
      </c>
      <c r="H220" s="23">
        <v>852</v>
      </c>
      <c r="I220" s="23"/>
      <c r="J220" s="23">
        <v>0</v>
      </c>
      <c r="K220" s="23">
        <v>9610</v>
      </c>
      <c r="L220" s="23"/>
      <c r="M220" s="23"/>
      <c r="N220" s="23">
        <v>844</v>
      </c>
      <c r="O220" s="23"/>
      <c r="P220" s="23"/>
      <c r="Q220" s="23"/>
      <c r="R220" s="23">
        <v>679</v>
      </c>
      <c r="S220" s="23">
        <v>11985</v>
      </c>
    </row>
    <row r="221" spans="1:19" ht="15">
      <c r="A221" s="14">
        <v>257</v>
      </c>
      <c r="B221" s="14" t="s">
        <v>277</v>
      </c>
      <c r="C221" s="14">
        <v>6103</v>
      </c>
      <c r="D221" s="14" t="s">
        <v>641</v>
      </c>
      <c r="F221" s="14" t="s">
        <v>876</v>
      </c>
      <c r="G221" s="24" t="s">
        <v>248</v>
      </c>
      <c r="H221" s="23">
        <v>2802</v>
      </c>
      <c r="I221" s="23"/>
      <c r="J221" s="23">
        <v>0</v>
      </c>
      <c r="K221" s="23">
        <v>31589</v>
      </c>
      <c r="L221" s="23"/>
      <c r="M221" s="23"/>
      <c r="N221" s="23">
        <v>2776</v>
      </c>
      <c r="O221" s="23"/>
      <c r="P221" s="23"/>
      <c r="Q221" s="23"/>
      <c r="R221" s="23">
        <v>1630</v>
      </c>
      <c r="S221" s="23">
        <v>38797</v>
      </c>
    </row>
    <row r="222" spans="1:19" ht="15">
      <c r="A222" s="14">
        <v>258</v>
      </c>
      <c r="B222" s="14" t="s">
        <v>278</v>
      </c>
      <c r="C222" s="14">
        <v>15430</v>
      </c>
      <c r="D222" s="14" t="s">
        <v>641</v>
      </c>
      <c r="F222" s="14" t="s">
        <v>877</v>
      </c>
      <c r="G222" s="24" t="s">
        <v>249</v>
      </c>
      <c r="H222" s="23">
        <v>341</v>
      </c>
      <c r="I222" s="23"/>
      <c r="J222" s="23">
        <v>0</v>
      </c>
      <c r="K222" s="23">
        <v>3842</v>
      </c>
      <c r="L222" s="23"/>
      <c r="M222" s="23"/>
      <c r="N222" s="23">
        <v>338</v>
      </c>
      <c r="O222" s="23"/>
      <c r="P222" s="23"/>
      <c r="Q222" s="23"/>
      <c r="R222" s="23">
        <v>359</v>
      </c>
      <c r="S222" s="23">
        <v>4880</v>
      </c>
    </row>
    <row r="223" spans="1:19" ht="15">
      <c r="A223" s="14">
        <v>265</v>
      </c>
      <c r="B223" s="14" t="s">
        <v>285</v>
      </c>
      <c r="C223" s="14">
        <v>3079</v>
      </c>
      <c r="D223" s="14" t="s">
        <v>641</v>
      </c>
      <c r="F223" s="14" t="s">
        <v>878</v>
      </c>
      <c r="G223" s="24" t="s">
        <v>250</v>
      </c>
      <c r="H223" s="23">
        <v>233</v>
      </c>
      <c r="I223" s="23"/>
      <c r="J223" s="23">
        <v>0</v>
      </c>
      <c r="K223" s="23">
        <v>2630</v>
      </c>
      <c r="L223" s="23"/>
      <c r="M223" s="23"/>
      <c r="N223" s="23">
        <v>231</v>
      </c>
      <c r="O223" s="23"/>
      <c r="P223" s="23"/>
      <c r="Q223" s="23"/>
      <c r="R223" s="23">
        <v>125</v>
      </c>
      <c r="S223" s="23">
        <v>3219</v>
      </c>
    </row>
    <row r="224" spans="1:19" ht="15">
      <c r="A224" s="14">
        <v>276</v>
      </c>
      <c r="B224" s="14" t="s">
        <v>296</v>
      </c>
      <c r="C224" s="14">
        <v>347</v>
      </c>
      <c r="D224" s="14" t="s">
        <v>641</v>
      </c>
      <c r="F224" s="14" t="s">
        <v>879</v>
      </c>
      <c r="G224" s="24" t="s">
        <v>251</v>
      </c>
      <c r="H224" s="23">
        <v>438</v>
      </c>
      <c r="I224" s="23"/>
      <c r="J224" s="23">
        <v>0</v>
      </c>
      <c r="K224" s="23">
        <v>4934</v>
      </c>
      <c r="L224" s="23"/>
      <c r="M224" s="23">
        <v>3285</v>
      </c>
      <c r="N224" s="23">
        <v>434</v>
      </c>
      <c r="O224" s="23"/>
      <c r="P224" s="23"/>
      <c r="Q224" s="23">
        <v>192</v>
      </c>
      <c r="R224" s="23">
        <v>192</v>
      </c>
      <c r="S224" s="23">
        <v>9475</v>
      </c>
    </row>
    <row r="225" spans="1:19" ht="15">
      <c r="A225" s="14">
        <v>290</v>
      </c>
      <c r="B225" s="14" t="s">
        <v>311</v>
      </c>
      <c r="C225" s="14">
        <v>3744</v>
      </c>
      <c r="D225" s="14" t="s">
        <v>641</v>
      </c>
      <c r="F225" s="14" t="s">
        <v>880</v>
      </c>
      <c r="G225" s="24" t="s">
        <v>252</v>
      </c>
      <c r="H225" s="23">
        <v>1</v>
      </c>
      <c r="I225" s="23"/>
      <c r="J225" s="23">
        <v>0</v>
      </c>
      <c r="K225" s="23">
        <v>12</v>
      </c>
      <c r="L225" s="23"/>
      <c r="M225" s="23"/>
      <c r="N225" s="23">
        <v>1</v>
      </c>
      <c r="O225" s="23"/>
      <c r="P225" s="23"/>
      <c r="Q225" s="23"/>
      <c r="R225" s="23"/>
      <c r="S225" s="23">
        <v>14</v>
      </c>
    </row>
    <row r="226" spans="1:19" ht="15">
      <c r="A226" s="14">
        <v>509</v>
      </c>
      <c r="B226" s="14" t="s">
        <v>535</v>
      </c>
      <c r="C226" s="14">
        <v>1057</v>
      </c>
      <c r="D226" s="14" t="s">
        <v>641</v>
      </c>
      <c r="F226" s="14" t="s">
        <v>881</v>
      </c>
      <c r="G226" s="24" t="s">
        <v>253</v>
      </c>
      <c r="H226" s="23">
        <v>6</v>
      </c>
      <c r="I226" s="23"/>
      <c r="J226" s="23">
        <v>0</v>
      </c>
      <c r="K226" s="23">
        <v>66</v>
      </c>
      <c r="L226" s="23"/>
      <c r="M226" s="23"/>
      <c r="N226" s="23">
        <v>6</v>
      </c>
      <c r="O226" s="23"/>
      <c r="P226" s="23"/>
      <c r="Q226" s="23"/>
      <c r="R226" s="23"/>
      <c r="S226" s="23">
        <v>78</v>
      </c>
    </row>
    <row r="227" spans="1:19" ht="15">
      <c r="A227" s="14">
        <v>260</v>
      </c>
      <c r="B227" s="14" t="s">
        <v>280</v>
      </c>
      <c r="C227" s="14">
        <v>15405</v>
      </c>
      <c r="D227" s="14" t="s">
        <v>641</v>
      </c>
      <c r="F227" s="14" t="s">
        <v>882</v>
      </c>
      <c r="G227" s="24" t="s">
        <v>254</v>
      </c>
      <c r="H227" s="23">
        <v>559</v>
      </c>
      <c r="I227" s="23"/>
      <c r="J227" s="23">
        <v>0</v>
      </c>
      <c r="K227" s="23">
        <v>6303</v>
      </c>
      <c r="L227" s="23"/>
      <c r="M227" s="23"/>
      <c r="N227" s="23">
        <v>554</v>
      </c>
      <c r="O227" s="23"/>
      <c r="P227" s="23"/>
      <c r="Q227" s="23"/>
      <c r="R227" s="23">
        <v>589</v>
      </c>
      <c r="S227" s="23">
        <v>8005</v>
      </c>
    </row>
    <row r="228" spans="1:19" ht="15">
      <c r="A228" s="14">
        <v>262</v>
      </c>
      <c r="B228" s="14" t="s">
        <v>282</v>
      </c>
      <c r="C228" s="14">
        <v>25764</v>
      </c>
      <c r="D228" s="14" t="s">
        <v>641</v>
      </c>
      <c r="F228" s="14" t="s">
        <v>883</v>
      </c>
      <c r="G228" s="24" t="s">
        <v>255</v>
      </c>
      <c r="H228" s="23">
        <v>573</v>
      </c>
      <c r="I228" s="23"/>
      <c r="J228" s="23">
        <v>0</v>
      </c>
      <c r="K228" s="23">
        <v>6458</v>
      </c>
      <c r="L228" s="23"/>
      <c r="M228" s="23">
        <v>4678</v>
      </c>
      <c r="N228" s="23">
        <v>1525</v>
      </c>
      <c r="O228" s="23"/>
      <c r="P228" s="23"/>
      <c r="Q228" s="23"/>
      <c r="R228" s="23">
        <v>483</v>
      </c>
      <c r="S228" s="23">
        <v>13717</v>
      </c>
    </row>
    <row r="229" spans="1:19" ht="15">
      <c r="A229" s="14">
        <v>263</v>
      </c>
      <c r="B229" s="14" t="s">
        <v>283</v>
      </c>
      <c r="C229" s="14">
        <v>138</v>
      </c>
      <c r="D229" s="14" t="s">
        <v>641</v>
      </c>
      <c r="F229" s="14" t="s">
        <v>884</v>
      </c>
      <c r="G229" s="24" t="s">
        <v>256</v>
      </c>
      <c r="H229" s="23">
        <v>1019</v>
      </c>
      <c r="I229" s="23"/>
      <c r="J229" s="23">
        <v>0</v>
      </c>
      <c r="K229" s="23">
        <v>11492</v>
      </c>
      <c r="L229" s="23"/>
      <c r="M229" s="23">
        <v>2151</v>
      </c>
      <c r="N229" s="23">
        <v>1010</v>
      </c>
      <c r="O229" s="23"/>
      <c r="P229" s="23"/>
      <c r="Q229" s="23"/>
      <c r="R229" s="23">
        <v>1522</v>
      </c>
      <c r="S229" s="23">
        <v>17194</v>
      </c>
    </row>
    <row r="230" spans="1:19" ht="15">
      <c r="A230" s="14">
        <v>264</v>
      </c>
      <c r="B230" s="14" t="s">
        <v>284</v>
      </c>
      <c r="C230" s="14">
        <v>24533</v>
      </c>
      <c r="D230" s="14" t="s">
        <v>641</v>
      </c>
      <c r="F230" s="14" t="s">
        <v>885</v>
      </c>
      <c r="G230" s="24" t="s">
        <v>258</v>
      </c>
      <c r="H230" s="23">
        <v>540</v>
      </c>
      <c r="I230" s="23"/>
      <c r="J230" s="23">
        <v>0</v>
      </c>
      <c r="K230" s="23">
        <v>6092</v>
      </c>
      <c r="L230" s="23"/>
      <c r="M230" s="23"/>
      <c r="N230" s="23">
        <v>535</v>
      </c>
      <c r="O230" s="23"/>
      <c r="P230" s="23"/>
      <c r="Q230" s="23"/>
      <c r="R230" s="23">
        <v>331</v>
      </c>
      <c r="S230" s="23">
        <v>7498</v>
      </c>
    </row>
    <row r="231" spans="1:19" ht="15">
      <c r="A231" s="14">
        <v>266</v>
      </c>
      <c r="B231" s="14" t="s">
        <v>286</v>
      </c>
      <c r="C231" s="14">
        <v>23316</v>
      </c>
      <c r="D231" s="14" t="s">
        <v>641</v>
      </c>
      <c r="F231" s="14" t="s">
        <v>886</v>
      </c>
      <c r="G231" s="24" t="s">
        <v>259</v>
      </c>
      <c r="H231" s="23">
        <v>63</v>
      </c>
      <c r="I231" s="23"/>
      <c r="J231" s="23">
        <v>0</v>
      </c>
      <c r="K231" s="23">
        <v>706</v>
      </c>
      <c r="L231" s="23"/>
      <c r="M231" s="23"/>
      <c r="N231" s="23">
        <v>62</v>
      </c>
      <c r="O231" s="23"/>
      <c r="P231" s="23"/>
      <c r="Q231" s="23"/>
      <c r="R231" s="23">
        <v>52</v>
      </c>
      <c r="S231" s="23">
        <v>883</v>
      </c>
    </row>
    <row r="232" spans="1:19" ht="15">
      <c r="A232" s="14">
        <v>284</v>
      </c>
      <c r="B232" s="14" t="s">
        <v>305</v>
      </c>
      <c r="C232" s="14">
        <v>8787</v>
      </c>
      <c r="D232" s="14" t="s">
        <v>641</v>
      </c>
      <c r="F232" s="14" t="s">
        <v>887</v>
      </c>
      <c r="G232" s="24" t="s">
        <v>260</v>
      </c>
      <c r="H232" s="23">
        <v>64</v>
      </c>
      <c r="I232" s="23"/>
      <c r="J232" s="23">
        <v>0</v>
      </c>
      <c r="K232" s="23">
        <v>724</v>
      </c>
      <c r="L232" s="23"/>
      <c r="M232" s="23"/>
      <c r="N232" s="23">
        <v>64</v>
      </c>
      <c r="O232" s="23"/>
      <c r="P232" s="23"/>
      <c r="Q232" s="23"/>
      <c r="R232" s="23"/>
      <c r="S232" s="23">
        <v>852</v>
      </c>
    </row>
    <row r="233" spans="1:19" ht="15">
      <c r="A233" s="14">
        <v>303</v>
      </c>
      <c r="B233" s="14" t="s">
        <v>324</v>
      </c>
      <c r="C233" s="14">
        <v>3</v>
      </c>
      <c r="D233" s="14" t="s">
        <v>641</v>
      </c>
      <c r="F233" s="14" t="s">
        <v>888</v>
      </c>
      <c r="G233" s="24" t="s">
        <v>261</v>
      </c>
      <c r="H233" s="23">
        <v>0</v>
      </c>
      <c r="I233" s="23"/>
      <c r="J233" s="23">
        <v>0</v>
      </c>
      <c r="K233" s="23">
        <v>0</v>
      </c>
      <c r="L233" s="23"/>
      <c r="M233" s="23"/>
      <c r="N233" s="23">
        <v>0</v>
      </c>
      <c r="O233" s="23"/>
      <c r="P233" s="23"/>
      <c r="Q233" s="23"/>
      <c r="R233" s="23">
        <v>0</v>
      </c>
      <c r="S233" s="23">
        <v>0</v>
      </c>
    </row>
    <row r="234" spans="1:19" ht="15">
      <c r="A234" s="14">
        <v>572</v>
      </c>
      <c r="B234" s="14" t="s">
        <v>602</v>
      </c>
      <c r="C234" s="14">
        <v>11838</v>
      </c>
      <c r="D234" s="14" t="s">
        <v>641</v>
      </c>
      <c r="F234" s="14" t="s">
        <v>889</v>
      </c>
      <c r="G234" s="24" t="s">
        <v>262</v>
      </c>
      <c r="H234" s="23">
        <v>395</v>
      </c>
      <c r="I234" s="23"/>
      <c r="J234" s="23">
        <v>0</v>
      </c>
      <c r="K234" s="23">
        <v>4455</v>
      </c>
      <c r="L234" s="23"/>
      <c r="M234" s="23">
        <v>2909</v>
      </c>
      <c r="N234" s="23">
        <v>392</v>
      </c>
      <c r="O234" s="23"/>
      <c r="P234" s="23"/>
      <c r="Q234" s="23"/>
      <c r="R234" s="23">
        <v>421</v>
      </c>
      <c r="S234" s="23">
        <v>8572</v>
      </c>
    </row>
    <row r="235" spans="1:19" ht="15">
      <c r="A235" s="14">
        <v>208</v>
      </c>
      <c r="B235" s="14" t="s">
        <v>227</v>
      </c>
      <c r="C235" s="14">
        <v>65025</v>
      </c>
      <c r="D235" s="14" t="s">
        <v>641</v>
      </c>
      <c r="F235" s="14" t="s">
        <v>890</v>
      </c>
      <c r="G235" s="24" t="s">
        <v>263</v>
      </c>
      <c r="H235" s="23">
        <v>1437</v>
      </c>
      <c r="I235" s="23"/>
      <c r="J235" s="23">
        <v>60749</v>
      </c>
      <c r="K235" s="23">
        <v>16199</v>
      </c>
      <c r="L235" s="23"/>
      <c r="M235" s="23">
        <v>42868</v>
      </c>
      <c r="N235" s="23">
        <v>10422</v>
      </c>
      <c r="O235" s="23"/>
      <c r="P235" s="23"/>
      <c r="Q235" s="23"/>
      <c r="R235" s="23">
        <v>1959</v>
      </c>
      <c r="S235" s="23">
        <v>133634</v>
      </c>
    </row>
    <row r="236" spans="1:19" ht="15">
      <c r="A236" s="14">
        <v>209</v>
      </c>
      <c r="B236" s="14" t="s">
        <v>228</v>
      </c>
      <c r="C236" s="14">
        <v>61010</v>
      </c>
      <c r="D236" s="14" t="s">
        <v>641</v>
      </c>
      <c r="F236" s="14" t="s">
        <v>891</v>
      </c>
      <c r="G236" s="24" t="s">
        <v>264</v>
      </c>
      <c r="H236" s="23">
        <v>5</v>
      </c>
      <c r="I236" s="23"/>
      <c r="J236" s="23">
        <v>0</v>
      </c>
      <c r="K236" s="23">
        <v>51</v>
      </c>
      <c r="L236" s="23"/>
      <c r="M236" s="23"/>
      <c r="N236" s="23">
        <v>4</v>
      </c>
      <c r="O236" s="23"/>
      <c r="P236" s="23"/>
      <c r="Q236" s="23"/>
      <c r="R236" s="23">
        <v>4</v>
      </c>
      <c r="S236" s="23">
        <v>64</v>
      </c>
    </row>
    <row r="237" spans="1:19" ht="15">
      <c r="A237" s="14">
        <v>210</v>
      </c>
      <c r="B237" s="14" t="s">
        <v>229</v>
      </c>
      <c r="C237" s="14">
        <v>15</v>
      </c>
      <c r="D237" s="14" t="s">
        <v>641</v>
      </c>
      <c r="F237" s="14" t="s">
        <v>892</v>
      </c>
      <c r="G237" s="24" t="s">
        <v>265</v>
      </c>
      <c r="H237" s="23">
        <v>79</v>
      </c>
      <c r="I237" s="23"/>
      <c r="J237" s="23">
        <v>0</v>
      </c>
      <c r="K237" s="23">
        <v>885</v>
      </c>
      <c r="L237" s="23"/>
      <c r="M237" s="23"/>
      <c r="N237" s="23">
        <v>78</v>
      </c>
      <c r="O237" s="23"/>
      <c r="P237" s="23"/>
      <c r="Q237" s="23"/>
      <c r="R237" s="23">
        <v>82</v>
      </c>
      <c r="S237" s="23">
        <v>1124</v>
      </c>
    </row>
    <row r="238" spans="1:19" ht="15">
      <c r="A238" s="14">
        <v>211</v>
      </c>
      <c r="B238" s="14" t="s">
        <v>230</v>
      </c>
      <c r="C238" s="14">
        <v>2157</v>
      </c>
      <c r="D238" s="14" t="s">
        <v>641</v>
      </c>
      <c r="F238" s="14" t="s">
        <v>893</v>
      </c>
      <c r="G238" s="24" t="s">
        <v>266</v>
      </c>
      <c r="H238" s="23"/>
      <c r="I238" s="23"/>
      <c r="J238" s="23">
        <v>0</v>
      </c>
      <c r="K238" s="23"/>
      <c r="L238" s="23"/>
      <c r="M238" s="23"/>
      <c r="N238" s="23"/>
      <c r="O238" s="23"/>
      <c r="P238" s="23"/>
      <c r="Q238" s="23"/>
      <c r="R238" s="23"/>
      <c r="S238" s="23">
        <v>0</v>
      </c>
    </row>
    <row r="239" spans="1:19" ht="15">
      <c r="A239" s="14">
        <v>212</v>
      </c>
      <c r="B239" s="14" t="s">
        <v>231</v>
      </c>
      <c r="C239" s="14">
        <v>26431</v>
      </c>
      <c r="D239" s="14" t="s">
        <v>641</v>
      </c>
      <c r="F239" s="14" t="s">
        <v>894</v>
      </c>
      <c r="G239" s="24" t="s">
        <v>267</v>
      </c>
      <c r="H239" s="23">
        <v>630</v>
      </c>
      <c r="I239" s="23"/>
      <c r="J239" s="23">
        <v>0</v>
      </c>
      <c r="K239" s="23">
        <v>7101</v>
      </c>
      <c r="L239" s="23"/>
      <c r="M239" s="23">
        <v>3033</v>
      </c>
      <c r="N239" s="23">
        <v>624</v>
      </c>
      <c r="O239" s="23"/>
      <c r="P239" s="23"/>
      <c r="Q239" s="23"/>
      <c r="R239" s="23">
        <v>808</v>
      </c>
      <c r="S239" s="23">
        <v>12196</v>
      </c>
    </row>
    <row r="240" spans="1:19" ht="15">
      <c r="A240" s="14">
        <v>213</v>
      </c>
      <c r="B240" s="14" t="s">
        <v>232</v>
      </c>
      <c r="C240" s="14">
        <v>46981</v>
      </c>
      <c r="D240" s="14" t="s">
        <v>641</v>
      </c>
      <c r="F240" s="14" t="s">
        <v>895</v>
      </c>
      <c r="G240" s="24" t="s">
        <v>268</v>
      </c>
      <c r="H240" s="23">
        <v>1422</v>
      </c>
      <c r="I240" s="23"/>
      <c r="J240" s="23">
        <v>0</v>
      </c>
      <c r="K240" s="23">
        <v>16034</v>
      </c>
      <c r="L240" s="23"/>
      <c r="M240" s="23">
        <v>5055</v>
      </c>
      <c r="N240" s="23">
        <v>8409</v>
      </c>
      <c r="O240" s="23"/>
      <c r="P240" s="23"/>
      <c r="Q240" s="23">
        <v>308</v>
      </c>
      <c r="R240" s="23">
        <v>2352</v>
      </c>
      <c r="S240" s="23">
        <v>33580</v>
      </c>
    </row>
    <row r="241" spans="1:19" ht="15">
      <c r="A241" s="14">
        <v>214</v>
      </c>
      <c r="B241" s="14" t="s">
        <v>233</v>
      </c>
      <c r="C241" s="14">
        <v>7637</v>
      </c>
      <c r="D241" s="14" t="s">
        <v>641</v>
      </c>
      <c r="F241" s="14" t="s">
        <v>896</v>
      </c>
      <c r="G241" s="24" t="s">
        <v>269</v>
      </c>
      <c r="H241" s="23">
        <v>479</v>
      </c>
      <c r="I241" s="23"/>
      <c r="J241" s="23">
        <v>0</v>
      </c>
      <c r="K241" s="23">
        <v>5398</v>
      </c>
      <c r="L241" s="23"/>
      <c r="M241" s="23">
        <v>2527</v>
      </c>
      <c r="N241" s="23">
        <v>474</v>
      </c>
      <c r="O241" s="23"/>
      <c r="P241" s="23"/>
      <c r="Q241" s="23"/>
      <c r="R241" s="23">
        <v>514</v>
      </c>
      <c r="S241" s="23">
        <v>9392</v>
      </c>
    </row>
    <row r="242" spans="1:19" ht="15">
      <c r="A242" s="14">
        <v>217</v>
      </c>
      <c r="B242" s="14" t="s">
        <v>236</v>
      </c>
      <c r="C242" s="14">
        <v>19</v>
      </c>
      <c r="D242" s="14" t="s">
        <v>641</v>
      </c>
      <c r="F242" s="14" t="s">
        <v>897</v>
      </c>
      <c r="G242" s="24" t="s">
        <v>270</v>
      </c>
      <c r="H242" s="23">
        <v>2906</v>
      </c>
      <c r="I242" s="23"/>
      <c r="J242" s="23">
        <v>0</v>
      </c>
      <c r="K242" s="23">
        <v>32756</v>
      </c>
      <c r="L242" s="23"/>
      <c r="M242" s="23">
        <v>23009</v>
      </c>
      <c r="N242" s="23">
        <v>2878</v>
      </c>
      <c r="O242" s="23"/>
      <c r="P242" s="23">
        <v>45541</v>
      </c>
      <c r="Q242" s="23"/>
      <c r="R242" s="23">
        <v>3824</v>
      </c>
      <c r="S242" s="23">
        <v>110914</v>
      </c>
    </row>
    <row r="243" spans="1:19" ht="15">
      <c r="A243" s="14">
        <v>293</v>
      </c>
      <c r="B243" s="14" t="s">
        <v>314</v>
      </c>
      <c r="C243" s="14">
        <v>104030</v>
      </c>
      <c r="D243" s="14" t="s">
        <v>641</v>
      </c>
      <c r="F243" s="14" t="s">
        <v>898</v>
      </c>
      <c r="G243" s="24" t="s">
        <v>271</v>
      </c>
      <c r="H243" s="23">
        <v>26</v>
      </c>
      <c r="I243" s="23"/>
      <c r="J243" s="23">
        <v>0</v>
      </c>
      <c r="K243" s="23">
        <v>298</v>
      </c>
      <c r="L243" s="23"/>
      <c r="M243" s="23"/>
      <c r="N243" s="23">
        <v>26</v>
      </c>
      <c r="O243" s="23"/>
      <c r="P243" s="23">
        <v>0</v>
      </c>
      <c r="Q243" s="23"/>
      <c r="R243" s="23">
        <v>20</v>
      </c>
      <c r="S243" s="23">
        <v>370</v>
      </c>
    </row>
    <row r="244" spans="1:19" ht="15">
      <c r="A244" s="14">
        <v>294</v>
      </c>
      <c r="B244" s="14" t="s">
        <v>315</v>
      </c>
      <c r="C244" s="14">
        <v>28295</v>
      </c>
      <c r="D244" s="14" t="s">
        <v>641</v>
      </c>
      <c r="F244" s="14" t="s">
        <v>899</v>
      </c>
      <c r="G244" s="24" t="s">
        <v>272</v>
      </c>
      <c r="H244" s="23">
        <v>726</v>
      </c>
      <c r="I244" s="23"/>
      <c r="J244" s="23">
        <v>33</v>
      </c>
      <c r="K244" s="23">
        <v>8180</v>
      </c>
      <c r="L244" s="23"/>
      <c r="M244" s="23">
        <v>5055</v>
      </c>
      <c r="N244" s="23">
        <v>719</v>
      </c>
      <c r="O244" s="23"/>
      <c r="P244" s="23"/>
      <c r="Q244" s="23"/>
      <c r="R244" s="23">
        <v>912</v>
      </c>
      <c r="S244" s="23">
        <v>15625</v>
      </c>
    </row>
    <row r="245" spans="1:19" ht="15">
      <c r="A245" s="14">
        <v>300</v>
      </c>
      <c r="B245" s="14" t="s">
        <v>321</v>
      </c>
      <c r="C245" s="14">
        <v>823</v>
      </c>
      <c r="D245" s="14" t="s">
        <v>641</v>
      </c>
      <c r="F245" s="14" t="s">
        <v>900</v>
      </c>
      <c r="G245" s="24" t="s">
        <v>273</v>
      </c>
      <c r="H245" s="23">
        <v>985</v>
      </c>
      <c r="I245" s="23"/>
      <c r="J245" s="23">
        <v>0</v>
      </c>
      <c r="K245" s="23">
        <v>11109</v>
      </c>
      <c r="L245" s="23"/>
      <c r="M245" s="23">
        <v>4802</v>
      </c>
      <c r="N245" s="23">
        <v>976</v>
      </c>
      <c r="O245" s="23"/>
      <c r="P245" s="23"/>
      <c r="Q245" s="23"/>
      <c r="R245" s="23">
        <v>763</v>
      </c>
      <c r="S245" s="23">
        <v>18635</v>
      </c>
    </row>
    <row r="246" spans="1:19" ht="15">
      <c r="A246" s="14">
        <v>301</v>
      </c>
      <c r="B246" s="14" t="s">
        <v>322</v>
      </c>
      <c r="C246" s="14">
        <v>3</v>
      </c>
      <c r="D246" s="14" t="s">
        <v>641</v>
      </c>
      <c r="F246" s="14" t="s">
        <v>901</v>
      </c>
      <c r="G246" s="24" t="s">
        <v>274</v>
      </c>
      <c r="H246" s="23">
        <v>704</v>
      </c>
      <c r="I246" s="23"/>
      <c r="J246" s="23">
        <v>0</v>
      </c>
      <c r="K246" s="23">
        <v>7932</v>
      </c>
      <c r="L246" s="23"/>
      <c r="M246" s="23">
        <v>3667</v>
      </c>
      <c r="N246" s="23">
        <v>697</v>
      </c>
      <c r="O246" s="23"/>
      <c r="P246" s="23"/>
      <c r="Q246" s="23"/>
      <c r="R246" s="23">
        <v>751</v>
      </c>
      <c r="S246" s="23">
        <v>13751</v>
      </c>
    </row>
    <row r="247" spans="1:19" ht="15">
      <c r="A247" s="14">
        <v>309</v>
      </c>
      <c r="B247" s="14" t="s">
        <v>330</v>
      </c>
      <c r="C247" s="14">
        <v>5</v>
      </c>
      <c r="D247" s="14" t="s">
        <v>641</v>
      </c>
      <c r="F247" s="14" t="s">
        <v>902</v>
      </c>
      <c r="G247" s="24" t="s">
        <v>275</v>
      </c>
      <c r="H247" s="23">
        <v>0</v>
      </c>
      <c r="I247" s="23"/>
      <c r="J247" s="23">
        <v>0</v>
      </c>
      <c r="K247" s="23">
        <v>0</v>
      </c>
      <c r="L247" s="23"/>
      <c r="M247" s="23"/>
      <c r="N247" s="23">
        <v>0</v>
      </c>
      <c r="O247" s="23"/>
      <c r="P247" s="23"/>
      <c r="Q247" s="23"/>
      <c r="R247" s="23">
        <v>0</v>
      </c>
      <c r="S247" s="23">
        <v>0</v>
      </c>
    </row>
    <row r="248" spans="1:19" ht="15">
      <c r="A248" s="14">
        <v>311</v>
      </c>
      <c r="B248" s="14" t="s">
        <v>332</v>
      </c>
      <c r="C248" s="14">
        <v>11009</v>
      </c>
      <c r="D248" s="14" t="s">
        <v>641</v>
      </c>
      <c r="F248" s="14" t="s">
        <v>903</v>
      </c>
      <c r="G248" s="24" t="s">
        <v>276</v>
      </c>
      <c r="H248" s="23">
        <v>1004</v>
      </c>
      <c r="I248" s="23"/>
      <c r="J248" s="23">
        <v>0</v>
      </c>
      <c r="K248" s="23">
        <v>11318</v>
      </c>
      <c r="L248" s="23"/>
      <c r="M248" s="23">
        <v>5055</v>
      </c>
      <c r="N248" s="23">
        <v>995</v>
      </c>
      <c r="O248" s="23"/>
      <c r="P248" s="23"/>
      <c r="Q248" s="23"/>
      <c r="R248" s="23">
        <v>1113</v>
      </c>
      <c r="S248" s="23">
        <v>19485</v>
      </c>
    </row>
    <row r="249" spans="1:19" ht="15">
      <c r="A249" s="14">
        <v>313</v>
      </c>
      <c r="B249" s="14" t="s">
        <v>334</v>
      </c>
      <c r="C249" s="14">
        <v>44406</v>
      </c>
      <c r="D249" s="14" t="s">
        <v>641</v>
      </c>
      <c r="F249" s="14" t="s">
        <v>904</v>
      </c>
      <c r="G249" s="24" t="s">
        <v>277</v>
      </c>
      <c r="H249" s="23">
        <v>91107</v>
      </c>
      <c r="I249" s="23">
        <v>7743</v>
      </c>
      <c r="J249" s="23">
        <v>54</v>
      </c>
      <c r="K249" s="23">
        <v>6103</v>
      </c>
      <c r="L249" s="23"/>
      <c r="M249" s="23">
        <v>12384</v>
      </c>
      <c r="N249" s="23">
        <v>12764</v>
      </c>
      <c r="O249" s="23"/>
      <c r="P249" s="23"/>
      <c r="Q249" s="23">
        <v>1099</v>
      </c>
      <c r="R249" s="23">
        <v>7005</v>
      </c>
      <c r="S249" s="23">
        <v>138259</v>
      </c>
    </row>
    <row r="250" spans="1:19" ht="15">
      <c r="A250" s="14">
        <v>396</v>
      </c>
      <c r="B250" s="14" t="s">
        <v>419</v>
      </c>
      <c r="C250" s="14">
        <v>930</v>
      </c>
      <c r="D250" s="14" t="s">
        <v>641</v>
      </c>
      <c r="F250" s="14" t="s">
        <v>905</v>
      </c>
      <c r="G250" s="24" t="s">
        <v>278</v>
      </c>
      <c r="H250" s="23">
        <v>1369</v>
      </c>
      <c r="I250" s="23"/>
      <c r="J250" s="23">
        <v>0</v>
      </c>
      <c r="K250" s="23">
        <v>15430</v>
      </c>
      <c r="L250" s="23"/>
      <c r="M250" s="23">
        <v>7898</v>
      </c>
      <c r="N250" s="23">
        <v>1356</v>
      </c>
      <c r="O250" s="23"/>
      <c r="P250" s="23"/>
      <c r="Q250" s="23"/>
      <c r="R250" s="23">
        <v>1504</v>
      </c>
      <c r="S250" s="23">
        <v>27557</v>
      </c>
    </row>
    <row r="251" spans="1:19" ht="15">
      <c r="A251" s="14">
        <v>93</v>
      </c>
      <c r="B251" s="14" t="s">
        <v>104</v>
      </c>
      <c r="C251" s="14">
        <v>1972</v>
      </c>
      <c r="D251" s="14" t="s">
        <v>641</v>
      </c>
      <c r="F251" s="14" t="s">
        <v>906</v>
      </c>
      <c r="G251" s="24" t="s">
        <v>279</v>
      </c>
      <c r="H251" s="23"/>
      <c r="I251" s="23"/>
      <c r="J251" s="23">
        <v>0</v>
      </c>
      <c r="K251" s="23"/>
      <c r="L251" s="23"/>
      <c r="M251" s="23"/>
      <c r="N251" s="23"/>
      <c r="O251" s="23"/>
      <c r="P251" s="23"/>
      <c r="Q251" s="23"/>
      <c r="R251" s="23"/>
      <c r="S251" s="23">
        <v>0</v>
      </c>
    </row>
    <row r="252" spans="1:19" ht="15">
      <c r="A252" s="14">
        <v>192</v>
      </c>
      <c r="B252" s="14" t="s">
        <v>211</v>
      </c>
      <c r="C252" s="14">
        <v>675</v>
      </c>
      <c r="D252" s="14" t="s">
        <v>641</v>
      </c>
      <c r="F252" s="14" t="s">
        <v>907</v>
      </c>
      <c r="G252" s="24" t="s">
        <v>280</v>
      </c>
      <c r="H252" s="23">
        <v>35282</v>
      </c>
      <c r="I252" s="23">
        <v>1507</v>
      </c>
      <c r="J252" s="23">
        <v>0</v>
      </c>
      <c r="K252" s="23">
        <v>15405</v>
      </c>
      <c r="L252" s="23"/>
      <c r="M252" s="23">
        <v>46755</v>
      </c>
      <c r="N252" s="23">
        <v>7937</v>
      </c>
      <c r="O252" s="23"/>
      <c r="P252" s="23">
        <v>26078</v>
      </c>
      <c r="Q252" s="23">
        <v>0</v>
      </c>
      <c r="R252" s="23">
        <v>41209</v>
      </c>
      <c r="S252" s="23">
        <v>174173</v>
      </c>
    </row>
    <row r="253" spans="1:19" ht="15">
      <c r="A253" s="14">
        <v>193</v>
      </c>
      <c r="B253" s="14" t="s">
        <v>212</v>
      </c>
      <c r="C253" s="14">
        <v>3751</v>
      </c>
      <c r="D253" s="14" t="s">
        <v>641</v>
      </c>
      <c r="F253" s="14" t="s">
        <v>908</v>
      </c>
      <c r="G253" s="24" t="s">
        <v>281</v>
      </c>
      <c r="H253" s="23">
        <v>6256</v>
      </c>
      <c r="I253" s="23"/>
      <c r="J253" s="23">
        <v>0</v>
      </c>
      <c r="K253" s="23">
        <v>70530</v>
      </c>
      <c r="L253" s="23"/>
      <c r="M253" s="23">
        <v>29332</v>
      </c>
      <c r="N253" s="23">
        <v>6197</v>
      </c>
      <c r="O253" s="23"/>
      <c r="P253" s="23"/>
      <c r="Q253" s="23"/>
      <c r="R253" s="23">
        <v>10215</v>
      </c>
      <c r="S253" s="23">
        <v>122530</v>
      </c>
    </row>
    <row r="254" spans="1:19" ht="15">
      <c r="A254" s="14">
        <v>194</v>
      </c>
      <c r="B254" s="14" t="s">
        <v>213</v>
      </c>
      <c r="C254" s="14">
        <v>15951</v>
      </c>
      <c r="D254" s="14" t="s">
        <v>641</v>
      </c>
      <c r="F254" s="14" t="s">
        <v>909</v>
      </c>
      <c r="G254" s="24" t="s">
        <v>282</v>
      </c>
      <c r="H254" s="23">
        <v>2285</v>
      </c>
      <c r="I254" s="23"/>
      <c r="J254" s="23">
        <v>0</v>
      </c>
      <c r="K254" s="23">
        <v>25764</v>
      </c>
      <c r="L254" s="23"/>
      <c r="M254" s="23"/>
      <c r="N254" s="23">
        <v>2264</v>
      </c>
      <c r="O254" s="23"/>
      <c r="P254" s="23"/>
      <c r="Q254" s="23"/>
      <c r="R254" s="23">
        <v>3859</v>
      </c>
      <c r="S254" s="23">
        <v>34172</v>
      </c>
    </row>
    <row r="255" spans="1:19" ht="15">
      <c r="A255" s="14">
        <v>196</v>
      </c>
      <c r="B255" s="14" t="s">
        <v>215</v>
      </c>
      <c r="C255" s="14">
        <v>280</v>
      </c>
      <c r="D255" s="14" t="s">
        <v>641</v>
      </c>
      <c r="F255" s="14" t="s">
        <v>910</v>
      </c>
      <c r="G255" s="24" t="s">
        <v>283</v>
      </c>
      <c r="H255" s="23">
        <v>12</v>
      </c>
      <c r="I255" s="23"/>
      <c r="J255" s="23">
        <v>0</v>
      </c>
      <c r="K255" s="23">
        <v>138</v>
      </c>
      <c r="L255" s="23"/>
      <c r="M255" s="23"/>
      <c r="N255" s="23">
        <v>12</v>
      </c>
      <c r="O255" s="23"/>
      <c r="P255" s="23"/>
      <c r="Q255" s="23"/>
      <c r="R255" s="23">
        <v>28</v>
      </c>
      <c r="S255" s="23">
        <v>190</v>
      </c>
    </row>
    <row r="256" spans="1:19" ht="15">
      <c r="A256" s="14">
        <v>197</v>
      </c>
      <c r="B256" s="14" t="s">
        <v>216</v>
      </c>
      <c r="C256" s="14">
        <v>602</v>
      </c>
      <c r="D256" s="14" t="s">
        <v>641</v>
      </c>
      <c r="F256" s="14" t="s">
        <v>911</v>
      </c>
      <c r="G256" s="24" t="s">
        <v>284</v>
      </c>
      <c r="H256" s="23">
        <v>2176</v>
      </c>
      <c r="I256" s="23">
        <v>1600</v>
      </c>
      <c r="J256" s="23">
        <v>0</v>
      </c>
      <c r="K256" s="23">
        <v>24533</v>
      </c>
      <c r="L256" s="23"/>
      <c r="M256" s="23">
        <v>252477</v>
      </c>
      <c r="N256" s="23">
        <v>2156</v>
      </c>
      <c r="O256" s="23"/>
      <c r="P256" s="23"/>
      <c r="Q256" s="23"/>
      <c r="R256" s="23">
        <v>3050</v>
      </c>
      <c r="S256" s="23">
        <v>285992</v>
      </c>
    </row>
    <row r="257" spans="1:19" ht="15">
      <c r="A257" s="14">
        <v>198</v>
      </c>
      <c r="B257" s="14" t="s">
        <v>217</v>
      </c>
      <c r="C257" s="14">
        <v>2636</v>
      </c>
      <c r="D257" s="14" t="s">
        <v>641</v>
      </c>
      <c r="F257" s="14" t="s">
        <v>912</v>
      </c>
      <c r="G257" s="24" t="s">
        <v>285</v>
      </c>
      <c r="H257" s="23">
        <v>273</v>
      </c>
      <c r="I257" s="23"/>
      <c r="J257" s="23">
        <v>0</v>
      </c>
      <c r="K257" s="23">
        <v>3079</v>
      </c>
      <c r="L257" s="23"/>
      <c r="M257" s="23">
        <v>1769</v>
      </c>
      <c r="N257" s="23">
        <v>271</v>
      </c>
      <c r="O257" s="23"/>
      <c r="P257" s="23"/>
      <c r="Q257" s="23"/>
      <c r="R257" s="23">
        <v>338</v>
      </c>
      <c r="S257" s="23">
        <v>5730</v>
      </c>
    </row>
    <row r="258" spans="1:19" ht="15">
      <c r="A258" s="14">
        <v>222</v>
      </c>
      <c r="B258" s="14" t="s">
        <v>241</v>
      </c>
      <c r="C258" s="14">
        <v>10795</v>
      </c>
      <c r="D258" s="14" t="s">
        <v>641</v>
      </c>
      <c r="F258" s="14" t="s">
        <v>913</v>
      </c>
      <c r="G258" s="24" t="s">
        <v>286</v>
      </c>
      <c r="H258" s="23">
        <v>2068</v>
      </c>
      <c r="I258" s="23">
        <v>225</v>
      </c>
      <c r="J258" s="23">
        <v>0</v>
      </c>
      <c r="K258" s="23">
        <v>23316</v>
      </c>
      <c r="L258" s="23"/>
      <c r="M258" s="23">
        <v>30580</v>
      </c>
      <c r="N258" s="23">
        <v>2049</v>
      </c>
      <c r="O258" s="23"/>
      <c r="P258" s="23"/>
      <c r="Q258" s="23"/>
      <c r="R258" s="23">
        <v>2904</v>
      </c>
      <c r="S258" s="23">
        <v>61142</v>
      </c>
    </row>
    <row r="259" spans="1:19" ht="15">
      <c r="A259" s="14">
        <v>223</v>
      </c>
      <c r="B259" s="14" t="s">
        <v>242</v>
      </c>
      <c r="C259" s="14">
        <v>1860</v>
      </c>
      <c r="D259" s="14" t="s">
        <v>641</v>
      </c>
      <c r="F259" s="14" t="s">
        <v>914</v>
      </c>
      <c r="G259" s="24" t="s">
        <v>287</v>
      </c>
      <c r="H259" s="23">
        <v>112</v>
      </c>
      <c r="I259" s="23"/>
      <c r="J259" s="23">
        <v>0</v>
      </c>
      <c r="K259" s="23">
        <v>1265</v>
      </c>
      <c r="L259" s="23"/>
      <c r="M259" s="23"/>
      <c r="N259" s="23">
        <v>111</v>
      </c>
      <c r="O259" s="23"/>
      <c r="P259" s="23"/>
      <c r="Q259" s="23"/>
      <c r="R259" s="23">
        <v>54</v>
      </c>
      <c r="S259" s="23">
        <v>1542</v>
      </c>
    </row>
    <row r="260" spans="1:19" ht="15">
      <c r="A260" s="14">
        <v>261</v>
      </c>
      <c r="B260" s="14" t="s">
        <v>281</v>
      </c>
      <c r="C260" s="14">
        <v>70530</v>
      </c>
      <c r="D260" s="14" t="s">
        <v>641</v>
      </c>
      <c r="F260" s="14" t="s">
        <v>915</v>
      </c>
      <c r="G260" s="24" t="s">
        <v>288</v>
      </c>
      <c r="H260" s="23">
        <v>2605</v>
      </c>
      <c r="I260" s="23"/>
      <c r="J260" s="23">
        <v>0</v>
      </c>
      <c r="K260" s="23">
        <v>29366</v>
      </c>
      <c r="L260" s="23"/>
      <c r="M260" s="23"/>
      <c r="N260" s="23">
        <v>2580</v>
      </c>
      <c r="O260" s="23"/>
      <c r="P260" s="23"/>
      <c r="Q260" s="23"/>
      <c r="R260" s="23">
        <v>100</v>
      </c>
      <c r="S260" s="23">
        <v>34651</v>
      </c>
    </row>
    <row r="261" spans="1:19" ht="15">
      <c r="A261" s="14">
        <v>267</v>
      </c>
      <c r="B261" s="14" t="s">
        <v>287</v>
      </c>
      <c r="C261" s="14">
        <v>1265</v>
      </c>
      <c r="D261" s="14" t="s">
        <v>641</v>
      </c>
      <c r="F261" s="14" t="s">
        <v>916</v>
      </c>
      <c r="G261" s="24" t="s">
        <v>289</v>
      </c>
      <c r="H261" s="23">
        <v>26</v>
      </c>
      <c r="I261" s="23"/>
      <c r="J261" s="23">
        <v>0</v>
      </c>
      <c r="K261" s="23">
        <v>293</v>
      </c>
      <c r="L261" s="23"/>
      <c r="M261" s="23"/>
      <c r="N261" s="23">
        <v>26</v>
      </c>
      <c r="O261" s="23"/>
      <c r="P261" s="23"/>
      <c r="Q261" s="23"/>
      <c r="R261" s="23">
        <v>1</v>
      </c>
      <c r="S261" s="23">
        <v>346</v>
      </c>
    </row>
    <row r="262" spans="1:19" ht="15">
      <c r="A262" s="14">
        <v>271</v>
      </c>
      <c r="B262" s="14" t="s">
        <v>291</v>
      </c>
      <c r="C262" s="14">
        <v>722</v>
      </c>
      <c r="D262" s="14" t="s">
        <v>641</v>
      </c>
      <c r="F262" s="14" t="s">
        <v>917</v>
      </c>
      <c r="G262" s="24" t="s">
        <v>290</v>
      </c>
      <c r="H262" s="23">
        <v>14</v>
      </c>
      <c r="I262" s="23"/>
      <c r="J262" s="23">
        <v>0</v>
      </c>
      <c r="K262" s="23">
        <v>161</v>
      </c>
      <c r="L262" s="23"/>
      <c r="M262" s="23"/>
      <c r="N262" s="23">
        <v>14</v>
      </c>
      <c r="O262" s="23"/>
      <c r="P262" s="23"/>
      <c r="Q262" s="23"/>
      <c r="R262" s="23">
        <v>0</v>
      </c>
      <c r="S262" s="23">
        <v>189</v>
      </c>
    </row>
    <row r="263" spans="1:19" ht="15">
      <c r="A263" s="14">
        <v>272</v>
      </c>
      <c r="B263" s="14" t="s">
        <v>292</v>
      </c>
      <c r="C263" s="14">
        <v>767</v>
      </c>
      <c r="D263" s="14" t="s">
        <v>641</v>
      </c>
      <c r="F263" s="14" t="s">
        <v>918</v>
      </c>
      <c r="G263" s="24" t="s">
        <v>291</v>
      </c>
      <c r="H263" s="23">
        <v>64</v>
      </c>
      <c r="I263" s="23"/>
      <c r="J263" s="23">
        <v>0</v>
      </c>
      <c r="K263" s="23">
        <v>722</v>
      </c>
      <c r="L263" s="23"/>
      <c r="M263" s="23"/>
      <c r="N263" s="23">
        <v>63</v>
      </c>
      <c r="O263" s="23"/>
      <c r="P263" s="23"/>
      <c r="Q263" s="23"/>
      <c r="R263" s="23">
        <v>50</v>
      </c>
      <c r="S263" s="23">
        <v>899</v>
      </c>
    </row>
    <row r="264" spans="1:19" ht="15">
      <c r="A264" s="14">
        <v>279</v>
      </c>
      <c r="B264" s="14" t="s">
        <v>299</v>
      </c>
      <c r="C264" s="14">
        <v>9350</v>
      </c>
      <c r="D264" s="14" t="s">
        <v>641</v>
      </c>
      <c r="F264" s="14" t="s">
        <v>919</v>
      </c>
      <c r="G264" s="24" t="s">
        <v>292</v>
      </c>
      <c r="H264" s="23">
        <v>68</v>
      </c>
      <c r="I264" s="23"/>
      <c r="J264" s="23">
        <v>0</v>
      </c>
      <c r="K264" s="23">
        <v>767</v>
      </c>
      <c r="L264" s="23"/>
      <c r="M264" s="23"/>
      <c r="N264" s="23">
        <v>67</v>
      </c>
      <c r="O264" s="23"/>
      <c r="P264" s="23"/>
      <c r="Q264" s="23"/>
      <c r="R264" s="23">
        <v>31</v>
      </c>
      <c r="S264" s="23">
        <v>933</v>
      </c>
    </row>
    <row r="265" spans="1:19" ht="15">
      <c r="A265" s="14">
        <v>281</v>
      </c>
      <c r="B265" s="14" t="s">
        <v>302</v>
      </c>
      <c r="C265" s="14">
        <v>10634</v>
      </c>
      <c r="D265" s="14" t="s">
        <v>641</v>
      </c>
      <c r="F265" s="14" t="s">
        <v>920</v>
      </c>
      <c r="G265" s="24" t="s">
        <v>293</v>
      </c>
      <c r="H265" s="23">
        <v>1</v>
      </c>
      <c r="I265" s="23"/>
      <c r="J265" s="23">
        <v>0</v>
      </c>
      <c r="K265" s="23">
        <v>6</v>
      </c>
      <c r="L265" s="23"/>
      <c r="M265" s="23">
        <v>0</v>
      </c>
      <c r="N265" s="23">
        <v>1</v>
      </c>
      <c r="O265" s="23"/>
      <c r="P265" s="23"/>
      <c r="Q265" s="23"/>
      <c r="R265" s="23">
        <v>0</v>
      </c>
      <c r="S265" s="23">
        <v>8</v>
      </c>
    </row>
    <row r="266" spans="1:19" ht="15">
      <c r="A266" s="14">
        <v>291</v>
      </c>
      <c r="B266" s="14" t="s">
        <v>312</v>
      </c>
      <c r="C266" s="14">
        <v>5</v>
      </c>
      <c r="D266" s="14" t="s">
        <v>641</v>
      </c>
      <c r="F266" s="14" t="s">
        <v>921</v>
      </c>
      <c r="G266" s="24" t="s">
        <v>294</v>
      </c>
      <c r="H266" s="23">
        <v>673</v>
      </c>
      <c r="I266" s="23"/>
      <c r="J266" s="23">
        <v>0</v>
      </c>
      <c r="K266" s="23">
        <v>7584</v>
      </c>
      <c r="L266" s="23"/>
      <c r="M266" s="23"/>
      <c r="N266" s="23">
        <v>666</v>
      </c>
      <c r="O266" s="23"/>
      <c r="P266" s="23"/>
      <c r="Q266" s="23"/>
      <c r="R266" s="23">
        <v>815</v>
      </c>
      <c r="S266" s="23">
        <v>9738</v>
      </c>
    </row>
    <row r="267" spans="1:19" ht="15">
      <c r="A267" s="14">
        <v>292</v>
      </c>
      <c r="B267" s="14" t="s">
        <v>313</v>
      </c>
      <c r="C267" s="14">
        <v>0</v>
      </c>
      <c r="D267" s="14" t="s">
        <v>641</v>
      </c>
      <c r="F267" s="14" t="s">
        <v>922</v>
      </c>
      <c r="G267" s="24" t="s">
        <v>295</v>
      </c>
      <c r="H267" s="23">
        <v>2682</v>
      </c>
      <c r="I267" s="23"/>
      <c r="J267" s="23">
        <v>0</v>
      </c>
      <c r="K267" s="23">
        <v>30234</v>
      </c>
      <c r="L267" s="23"/>
      <c r="M267" s="23"/>
      <c r="N267" s="23">
        <v>2657</v>
      </c>
      <c r="O267" s="23"/>
      <c r="P267" s="23"/>
      <c r="Q267" s="23"/>
      <c r="R267" s="23">
        <v>3640</v>
      </c>
      <c r="S267" s="23">
        <v>39213</v>
      </c>
    </row>
    <row r="268" spans="1:19" ht="15">
      <c r="A268" s="14">
        <v>295</v>
      </c>
      <c r="B268" s="14" t="s">
        <v>316</v>
      </c>
      <c r="C268" s="14">
        <v>12469</v>
      </c>
      <c r="D268" s="14" t="s">
        <v>641</v>
      </c>
      <c r="F268" s="14" t="s">
        <v>923</v>
      </c>
      <c r="G268" s="24" t="s">
        <v>296</v>
      </c>
      <c r="H268" s="23">
        <v>31</v>
      </c>
      <c r="I268" s="23"/>
      <c r="J268" s="23">
        <v>0</v>
      </c>
      <c r="K268" s="23">
        <v>347</v>
      </c>
      <c r="L268" s="23"/>
      <c r="M268" s="23"/>
      <c r="N268" s="23">
        <v>30</v>
      </c>
      <c r="O268" s="23"/>
      <c r="P268" s="23"/>
      <c r="Q268" s="23"/>
      <c r="R268" s="23">
        <v>52</v>
      </c>
      <c r="S268" s="23">
        <v>460</v>
      </c>
    </row>
    <row r="269" spans="1:19" ht="15">
      <c r="A269" s="14">
        <v>296</v>
      </c>
      <c r="B269" s="14" t="s">
        <v>317</v>
      </c>
      <c r="C269" s="14">
        <v>0</v>
      </c>
      <c r="D269" s="14" t="s">
        <v>641</v>
      </c>
      <c r="F269" s="14" t="s">
        <v>924</v>
      </c>
      <c r="G269" s="24" t="s">
        <v>297</v>
      </c>
      <c r="H269" s="23">
        <v>1</v>
      </c>
      <c r="I269" s="23"/>
      <c r="J269" s="23">
        <v>0</v>
      </c>
      <c r="K269" s="23">
        <v>9</v>
      </c>
      <c r="L269" s="23"/>
      <c r="M269" s="23"/>
      <c r="N269" s="23">
        <v>1</v>
      </c>
      <c r="O269" s="23"/>
      <c r="P269" s="23"/>
      <c r="Q269" s="23"/>
      <c r="R269" s="23"/>
      <c r="S269" s="23">
        <v>11</v>
      </c>
    </row>
    <row r="270" spans="1:19" ht="15">
      <c r="A270" s="14">
        <v>298</v>
      </c>
      <c r="B270" s="14" t="s">
        <v>319</v>
      </c>
      <c r="C270" s="14">
        <v>14</v>
      </c>
      <c r="D270" s="14" t="s">
        <v>641</v>
      </c>
      <c r="F270" s="14" t="s">
        <v>925</v>
      </c>
      <c r="G270" s="24" t="s">
        <v>298</v>
      </c>
      <c r="H270" s="23">
        <v>96</v>
      </c>
      <c r="I270" s="23"/>
      <c r="J270" s="23">
        <v>0</v>
      </c>
      <c r="K270" s="23">
        <v>1077</v>
      </c>
      <c r="L270" s="23"/>
      <c r="M270" s="23"/>
      <c r="N270" s="23">
        <v>95</v>
      </c>
      <c r="O270" s="23"/>
      <c r="P270" s="23"/>
      <c r="Q270" s="23"/>
      <c r="R270" s="23">
        <v>42</v>
      </c>
      <c r="S270" s="23">
        <v>1310</v>
      </c>
    </row>
    <row r="271" spans="1:19" ht="15">
      <c r="A271" s="14">
        <v>305</v>
      </c>
      <c r="B271" s="14" t="s">
        <v>326</v>
      </c>
      <c r="C271" s="14">
        <v>6</v>
      </c>
      <c r="D271" s="14" t="s">
        <v>641</v>
      </c>
      <c r="F271" s="14" t="s">
        <v>926</v>
      </c>
      <c r="G271" s="24" t="s">
        <v>299</v>
      </c>
      <c r="H271" s="23">
        <v>829</v>
      </c>
      <c r="I271" s="23"/>
      <c r="J271" s="23">
        <v>194428</v>
      </c>
      <c r="K271" s="23">
        <v>9350</v>
      </c>
      <c r="L271" s="23"/>
      <c r="M271" s="23">
        <v>29317</v>
      </c>
      <c r="N271" s="23">
        <v>822</v>
      </c>
      <c r="O271" s="23"/>
      <c r="P271" s="23"/>
      <c r="Q271" s="23"/>
      <c r="R271" s="23">
        <v>1228</v>
      </c>
      <c r="S271" s="23">
        <v>235974</v>
      </c>
    </row>
    <row r="272" spans="1:19" ht="15">
      <c r="A272" s="14">
        <v>306</v>
      </c>
      <c r="B272" s="14" t="s">
        <v>327</v>
      </c>
      <c r="C272" s="14">
        <v>32</v>
      </c>
      <c r="D272" s="14" t="s">
        <v>641</v>
      </c>
      <c r="F272" s="14" t="s">
        <v>927</v>
      </c>
      <c r="G272" s="24" t="s">
        <v>301</v>
      </c>
      <c r="H272" s="23">
        <v>3</v>
      </c>
      <c r="I272" s="23"/>
      <c r="J272" s="23">
        <v>0</v>
      </c>
      <c r="K272" s="23">
        <v>33</v>
      </c>
      <c r="L272" s="23"/>
      <c r="M272" s="23"/>
      <c r="N272" s="23">
        <v>3</v>
      </c>
      <c r="O272" s="23"/>
      <c r="P272" s="23"/>
      <c r="Q272" s="23"/>
      <c r="R272" s="23"/>
      <c r="S272" s="23">
        <v>39</v>
      </c>
    </row>
    <row r="273" spans="1:19" ht="15">
      <c r="A273" s="14">
        <v>307</v>
      </c>
      <c r="B273" s="14" t="s">
        <v>328</v>
      </c>
      <c r="C273" s="14">
        <v>18</v>
      </c>
      <c r="D273" s="14" t="s">
        <v>641</v>
      </c>
      <c r="F273" s="14" t="s">
        <v>928</v>
      </c>
      <c r="G273" s="24" t="s">
        <v>302</v>
      </c>
      <c r="H273" s="23">
        <v>943</v>
      </c>
      <c r="I273" s="23">
        <v>1215</v>
      </c>
      <c r="J273" s="23">
        <v>0</v>
      </c>
      <c r="K273" s="23">
        <v>10634</v>
      </c>
      <c r="L273" s="23"/>
      <c r="M273" s="23">
        <v>10872</v>
      </c>
      <c r="N273" s="23">
        <v>934</v>
      </c>
      <c r="O273" s="23"/>
      <c r="P273" s="23"/>
      <c r="Q273" s="23"/>
      <c r="R273" s="23">
        <v>1112</v>
      </c>
      <c r="S273" s="23">
        <v>25710</v>
      </c>
    </row>
    <row r="274" spans="1:19" ht="15">
      <c r="A274" s="14">
        <v>308</v>
      </c>
      <c r="B274" s="14" t="s">
        <v>329</v>
      </c>
      <c r="C274" s="14">
        <v>14</v>
      </c>
      <c r="D274" s="14" t="s">
        <v>641</v>
      </c>
      <c r="F274" s="14" t="s">
        <v>929</v>
      </c>
      <c r="G274" s="24" t="s">
        <v>303</v>
      </c>
      <c r="H274" s="23">
        <v>8550</v>
      </c>
      <c r="I274" s="23"/>
      <c r="J274" s="23">
        <v>0</v>
      </c>
      <c r="K274" s="23">
        <v>96386</v>
      </c>
      <c r="L274" s="23"/>
      <c r="M274" s="23"/>
      <c r="N274" s="23">
        <v>8469</v>
      </c>
      <c r="O274" s="23"/>
      <c r="P274" s="23"/>
      <c r="Q274" s="23"/>
      <c r="R274" s="23">
        <v>13522</v>
      </c>
      <c r="S274" s="23">
        <v>126927</v>
      </c>
    </row>
    <row r="275" spans="1:19" ht="15">
      <c r="A275" s="14">
        <v>312</v>
      </c>
      <c r="B275" s="14" t="s">
        <v>333</v>
      </c>
      <c r="C275" s="14">
        <v>22737</v>
      </c>
      <c r="D275" s="14" t="s">
        <v>641</v>
      </c>
      <c r="F275" s="14" t="s">
        <v>930</v>
      </c>
      <c r="G275" s="24" t="s">
        <v>304</v>
      </c>
      <c r="H275" s="23">
        <v>2244</v>
      </c>
      <c r="I275" s="23"/>
      <c r="J275" s="23">
        <v>0</v>
      </c>
      <c r="K275" s="23">
        <v>25302</v>
      </c>
      <c r="L275" s="23"/>
      <c r="M275" s="23">
        <v>33613</v>
      </c>
      <c r="N275" s="23">
        <v>2223</v>
      </c>
      <c r="O275" s="23"/>
      <c r="P275" s="23">
        <v>24261</v>
      </c>
      <c r="Q275" s="23"/>
      <c r="R275" s="23">
        <v>3434</v>
      </c>
      <c r="S275" s="23">
        <v>91077</v>
      </c>
    </row>
    <row r="276" spans="1:19" ht="15">
      <c r="A276" s="14">
        <v>314</v>
      </c>
      <c r="B276" s="14" t="s">
        <v>335</v>
      </c>
      <c r="C276" s="14">
        <v>52314</v>
      </c>
      <c r="D276" s="14" t="s">
        <v>641</v>
      </c>
      <c r="F276" s="14" t="s">
        <v>931</v>
      </c>
      <c r="G276" s="24" t="s">
        <v>305</v>
      </c>
      <c r="H276" s="23">
        <v>779</v>
      </c>
      <c r="I276" s="23">
        <v>1403</v>
      </c>
      <c r="J276" s="23">
        <v>0</v>
      </c>
      <c r="K276" s="23">
        <v>8787</v>
      </c>
      <c r="L276" s="23"/>
      <c r="M276" s="23">
        <v>2527</v>
      </c>
      <c r="N276" s="23">
        <v>772</v>
      </c>
      <c r="O276" s="23"/>
      <c r="P276" s="23"/>
      <c r="Q276" s="23"/>
      <c r="R276" s="23">
        <v>1057</v>
      </c>
      <c r="S276" s="23">
        <v>15325</v>
      </c>
    </row>
    <row r="277" spans="1:19" ht="15">
      <c r="A277" s="14">
        <v>315</v>
      </c>
      <c r="B277" s="14" t="s">
        <v>337</v>
      </c>
      <c r="C277" s="14">
        <v>15</v>
      </c>
      <c r="D277" s="14" t="s">
        <v>641</v>
      </c>
      <c r="F277" s="14" t="s">
        <v>932</v>
      </c>
      <c r="G277" s="24" t="s">
        <v>306</v>
      </c>
      <c r="H277" s="23">
        <v>356</v>
      </c>
      <c r="I277" s="23"/>
      <c r="J277" s="23">
        <v>0</v>
      </c>
      <c r="K277" s="23">
        <v>4011</v>
      </c>
      <c r="L277" s="23"/>
      <c r="M277" s="23"/>
      <c r="N277" s="23">
        <v>352</v>
      </c>
      <c r="O277" s="23"/>
      <c r="P277" s="23"/>
      <c r="Q277" s="23">
        <v>1149</v>
      </c>
      <c r="R277" s="23">
        <v>327</v>
      </c>
      <c r="S277" s="23">
        <v>6195</v>
      </c>
    </row>
    <row r="278" spans="1:19" ht="15">
      <c r="A278" s="14">
        <v>316</v>
      </c>
      <c r="B278" s="14" t="s">
        <v>338</v>
      </c>
      <c r="C278" s="14">
        <v>303</v>
      </c>
      <c r="D278" s="14" t="s">
        <v>641</v>
      </c>
      <c r="F278" s="14" t="s">
        <v>933</v>
      </c>
      <c r="G278" s="24" t="s">
        <v>307</v>
      </c>
      <c r="H278" s="23">
        <v>24585</v>
      </c>
      <c r="I278" s="23"/>
      <c r="J278" s="23">
        <v>0</v>
      </c>
      <c r="K278" s="23">
        <v>277159</v>
      </c>
      <c r="L278" s="23"/>
      <c r="M278" s="23"/>
      <c r="N278" s="23">
        <v>24354</v>
      </c>
      <c r="O278" s="23"/>
      <c r="P278" s="23">
        <v>17644</v>
      </c>
      <c r="Q278" s="23"/>
      <c r="R278" s="23">
        <v>43555</v>
      </c>
      <c r="S278" s="23">
        <v>387297</v>
      </c>
    </row>
    <row r="279" spans="1:19" ht="15">
      <c r="A279" s="14">
        <v>317</v>
      </c>
      <c r="B279" s="14" t="s">
        <v>339</v>
      </c>
      <c r="C279" s="14">
        <v>1515</v>
      </c>
      <c r="D279" s="14" t="s">
        <v>641</v>
      </c>
      <c r="F279" s="14" t="s">
        <v>934</v>
      </c>
      <c r="G279" s="24" t="s">
        <v>308</v>
      </c>
      <c r="H279" s="23">
        <v>137140</v>
      </c>
      <c r="I279" s="23"/>
      <c r="J279" s="23">
        <v>0</v>
      </c>
      <c r="K279" s="23">
        <v>17582</v>
      </c>
      <c r="L279" s="23"/>
      <c r="M279" s="23"/>
      <c r="N279" s="23">
        <v>1545</v>
      </c>
      <c r="O279" s="23"/>
      <c r="P279" s="23"/>
      <c r="Q279" s="23">
        <v>587</v>
      </c>
      <c r="R279" s="23">
        <v>1794</v>
      </c>
      <c r="S279" s="23">
        <v>158648</v>
      </c>
    </row>
    <row r="280" spans="1:19" ht="15">
      <c r="A280" s="14">
        <v>318</v>
      </c>
      <c r="B280" s="14" t="s">
        <v>340</v>
      </c>
      <c r="C280" s="14">
        <v>1167</v>
      </c>
      <c r="D280" s="14" t="s">
        <v>641</v>
      </c>
      <c r="F280" s="14" t="s">
        <v>935</v>
      </c>
      <c r="G280" s="24" t="s">
        <v>309</v>
      </c>
      <c r="H280" s="23">
        <v>1259</v>
      </c>
      <c r="I280" s="23"/>
      <c r="J280" s="23">
        <v>0</v>
      </c>
      <c r="K280" s="23">
        <v>14188</v>
      </c>
      <c r="L280" s="23"/>
      <c r="M280" s="23"/>
      <c r="N280" s="23">
        <v>1247</v>
      </c>
      <c r="O280" s="23"/>
      <c r="P280" s="23"/>
      <c r="Q280" s="23"/>
      <c r="R280" s="23">
        <v>1149</v>
      </c>
      <c r="S280" s="23">
        <v>17843</v>
      </c>
    </row>
    <row r="281" spans="1:19" ht="15">
      <c r="A281" s="14">
        <v>321</v>
      </c>
      <c r="B281" s="14" t="s">
        <v>344</v>
      </c>
      <c r="C281" s="14">
        <v>35095</v>
      </c>
      <c r="D281" s="14" t="s">
        <v>641</v>
      </c>
      <c r="F281" s="14" t="s">
        <v>936</v>
      </c>
      <c r="G281" s="24" t="s">
        <v>310</v>
      </c>
      <c r="H281" s="23">
        <v>2057</v>
      </c>
      <c r="I281" s="23"/>
      <c r="J281" s="23">
        <v>0</v>
      </c>
      <c r="K281" s="23">
        <v>23190</v>
      </c>
      <c r="L281" s="23"/>
      <c r="M281" s="23"/>
      <c r="N281" s="23">
        <v>2227</v>
      </c>
      <c r="O281" s="23"/>
      <c r="P281" s="23">
        <v>27092</v>
      </c>
      <c r="Q281" s="23"/>
      <c r="R281" s="23">
        <v>2459</v>
      </c>
      <c r="S281" s="23">
        <v>57025</v>
      </c>
    </row>
    <row r="282" spans="1:19" ht="15">
      <c r="A282" s="14">
        <v>322</v>
      </c>
      <c r="B282" s="14" t="s">
        <v>345</v>
      </c>
      <c r="C282" s="14">
        <v>27220</v>
      </c>
      <c r="D282" s="14" t="s">
        <v>641</v>
      </c>
      <c r="F282" s="14" t="s">
        <v>937</v>
      </c>
      <c r="G282" s="24" t="s">
        <v>311</v>
      </c>
      <c r="H282" s="23">
        <v>332</v>
      </c>
      <c r="I282" s="23"/>
      <c r="J282" s="23">
        <v>0</v>
      </c>
      <c r="K282" s="23">
        <v>3744</v>
      </c>
      <c r="L282" s="23"/>
      <c r="M282" s="23">
        <v>2022</v>
      </c>
      <c r="N282" s="23">
        <v>329</v>
      </c>
      <c r="O282" s="23"/>
      <c r="P282" s="23"/>
      <c r="Q282" s="23"/>
      <c r="R282" s="23">
        <v>444</v>
      </c>
      <c r="S282" s="23">
        <v>6871</v>
      </c>
    </row>
    <row r="283" spans="1:19" ht="15">
      <c r="A283" s="14">
        <v>323</v>
      </c>
      <c r="B283" s="14" t="s">
        <v>346</v>
      </c>
      <c r="C283" s="14">
        <v>35817</v>
      </c>
      <c r="D283" s="14" t="s">
        <v>641</v>
      </c>
      <c r="F283" s="14" t="s">
        <v>938</v>
      </c>
      <c r="G283" s="24" t="s">
        <v>312</v>
      </c>
      <c r="H283" s="23">
        <v>0</v>
      </c>
      <c r="I283" s="23"/>
      <c r="J283" s="23">
        <v>0</v>
      </c>
      <c r="K283" s="23">
        <v>5</v>
      </c>
      <c r="L283" s="23"/>
      <c r="M283" s="23"/>
      <c r="N283" s="23">
        <v>0</v>
      </c>
      <c r="O283" s="23"/>
      <c r="P283" s="23"/>
      <c r="Q283" s="23"/>
      <c r="R283" s="23"/>
      <c r="S283" s="23">
        <v>5</v>
      </c>
    </row>
    <row r="284" spans="1:19" ht="15">
      <c r="A284" s="14">
        <v>324</v>
      </c>
      <c r="B284" s="14" t="s">
        <v>347</v>
      </c>
      <c r="C284" s="14">
        <v>1129</v>
      </c>
      <c r="D284" s="14" t="s">
        <v>641</v>
      </c>
      <c r="F284" s="14" t="s">
        <v>939</v>
      </c>
      <c r="G284" s="24" t="s">
        <v>313</v>
      </c>
      <c r="H284" s="23">
        <v>0</v>
      </c>
      <c r="I284" s="23"/>
      <c r="J284" s="23">
        <v>0</v>
      </c>
      <c r="K284" s="23">
        <v>0</v>
      </c>
      <c r="L284" s="23"/>
      <c r="M284" s="23">
        <v>0</v>
      </c>
      <c r="N284" s="23">
        <v>0</v>
      </c>
      <c r="O284" s="23"/>
      <c r="P284" s="23"/>
      <c r="Q284" s="23"/>
      <c r="R284" s="23">
        <v>0</v>
      </c>
      <c r="S284" s="23">
        <v>0</v>
      </c>
    </row>
    <row r="285" spans="1:19" ht="15">
      <c r="A285" s="14">
        <v>325</v>
      </c>
      <c r="B285" s="14" t="s">
        <v>348</v>
      </c>
      <c r="C285" s="14">
        <v>5608</v>
      </c>
      <c r="D285" s="14" t="s">
        <v>641</v>
      </c>
      <c r="F285" s="14" t="s">
        <v>940</v>
      </c>
      <c r="G285" s="24" t="s">
        <v>314</v>
      </c>
      <c r="H285" s="23">
        <v>9228</v>
      </c>
      <c r="I285" s="23"/>
      <c r="J285" s="23">
        <v>93987</v>
      </c>
      <c r="K285" s="23">
        <v>104030</v>
      </c>
      <c r="L285" s="23"/>
      <c r="M285" s="23">
        <v>65737</v>
      </c>
      <c r="N285" s="23">
        <v>9141</v>
      </c>
      <c r="O285" s="23"/>
      <c r="P285" s="23"/>
      <c r="Q285" s="23"/>
      <c r="R285" s="23">
        <v>15904</v>
      </c>
      <c r="S285" s="23">
        <v>298027</v>
      </c>
    </row>
    <row r="286" spans="1:19" ht="15">
      <c r="A286" s="14">
        <v>326</v>
      </c>
      <c r="B286" s="14" t="s">
        <v>349</v>
      </c>
      <c r="C286" s="14">
        <v>9221</v>
      </c>
      <c r="D286" s="14" t="s">
        <v>641</v>
      </c>
      <c r="F286" s="14" t="s">
        <v>941</v>
      </c>
      <c r="G286" s="24" t="s">
        <v>315</v>
      </c>
      <c r="H286" s="23">
        <v>2510</v>
      </c>
      <c r="I286" s="23"/>
      <c r="J286" s="23">
        <v>100905</v>
      </c>
      <c r="K286" s="23">
        <v>28295</v>
      </c>
      <c r="L286" s="23"/>
      <c r="M286" s="23">
        <v>17074</v>
      </c>
      <c r="N286" s="23">
        <v>2486</v>
      </c>
      <c r="O286" s="23"/>
      <c r="P286" s="23"/>
      <c r="Q286" s="23"/>
      <c r="R286" s="23">
        <v>3154</v>
      </c>
      <c r="S286" s="23">
        <v>154424</v>
      </c>
    </row>
    <row r="287" spans="1:19" ht="15">
      <c r="A287" s="14">
        <v>327</v>
      </c>
      <c r="B287" s="14" t="s">
        <v>350</v>
      </c>
      <c r="C287" s="14">
        <v>3264</v>
      </c>
      <c r="D287" s="14" t="s">
        <v>641</v>
      </c>
      <c r="F287" s="14" t="s">
        <v>942</v>
      </c>
      <c r="G287" s="24" t="s">
        <v>316</v>
      </c>
      <c r="H287" s="23">
        <v>1106</v>
      </c>
      <c r="I287" s="23"/>
      <c r="J287" s="23">
        <v>29358</v>
      </c>
      <c r="K287" s="23">
        <v>12469</v>
      </c>
      <c r="L287" s="23"/>
      <c r="M287" s="23">
        <v>24024</v>
      </c>
      <c r="N287" s="23">
        <v>1096</v>
      </c>
      <c r="O287" s="23"/>
      <c r="P287" s="23"/>
      <c r="Q287" s="23">
        <v>9272</v>
      </c>
      <c r="R287" s="23">
        <v>1181</v>
      </c>
      <c r="S287" s="23">
        <v>78506</v>
      </c>
    </row>
    <row r="288" spans="1:19" ht="15">
      <c r="A288" s="14">
        <v>328</v>
      </c>
      <c r="B288" s="14" t="s">
        <v>351</v>
      </c>
      <c r="C288" s="14">
        <v>19466</v>
      </c>
      <c r="D288" s="14" t="s">
        <v>641</v>
      </c>
      <c r="F288" s="14" t="s">
        <v>943</v>
      </c>
      <c r="G288" s="24" t="s">
        <v>317</v>
      </c>
      <c r="H288" s="23">
        <v>0</v>
      </c>
      <c r="I288" s="23"/>
      <c r="J288" s="23">
        <v>0</v>
      </c>
      <c r="K288" s="23">
        <v>0</v>
      </c>
      <c r="L288" s="23"/>
      <c r="M288" s="23"/>
      <c r="N288" s="23">
        <v>0</v>
      </c>
      <c r="O288" s="23"/>
      <c r="P288" s="23"/>
      <c r="Q288" s="23"/>
      <c r="R288" s="23">
        <v>0</v>
      </c>
      <c r="S288" s="23">
        <v>0</v>
      </c>
    </row>
    <row r="289" spans="1:19" ht="15">
      <c r="A289" s="14">
        <v>329</v>
      </c>
      <c r="B289" s="14" t="s">
        <v>352</v>
      </c>
      <c r="C289" s="14">
        <v>3491</v>
      </c>
      <c r="D289" s="14" t="s">
        <v>641</v>
      </c>
      <c r="F289" s="14" t="s">
        <v>944</v>
      </c>
      <c r="G289" s="24" t="s">
        <v>318</v>
      </c>
      <c r="H289" s="23">
        <v>1</v>
      </c>
      <c r="I289" s="23"/>
      <c r="J289" s="23">
        <v>0</v>
      </c>
      <c r="K289" s="23">
        <v>10</v>
      </c>
      <c r="L289" s="23"/>
      <c r="M289" s="23"/>
      <c r="N289" s="23">
        <v>1</v>
      </c>
      <c r="O289" s="23"/>
      <c r="P289" s="23"/>
      <c r="Q289" s="23"/>
      <c r="R289" s="23"/>
      <c r="S289" s="23">
        <v>12</v>
      </c>
    </row>
    <row r="290" spans="1:19" ht="15">
      <c r="A290" s="14">
        <v>330</v>
      </c>
      <c r="B290" s="14" t="s">
        <v>353</v>
      </c>
      <c r="C290" s="14">
        <v>2725</v>
      </c>
      <c r="D290" s="14" t="s">
        <v>641</v>
      </c>
      <c r="F290" s="14" t="s">
        <v>945</v>
      </c>
      <c r="G290" s="24" t="s">
        <v>319</v>
      </c>
      <c r="H290" s="23">
        <v>1</v>
      </c>
      <c r="I290" s="23"/>
      <c r="J290" s="23">
        <v>0</v>
      </c>
      <c r="K290" s="23">
        <v>14</v>
      </c>
      <c r="L290" s="23"/>
      <c r="M290" s="23"/>
      <c r="N290" s="23">
        <v>1</v>
      </c>
      <c r="O290" s="23"/>
      <c r="P290" s="23"/>
      <c r="Q290" s="23"/>
      <c r="R290" s="23"/>
      <c r="S290" s="23">
        <v>16</v>
      </c>
    </row>
    <row r="291" spans="1:19" ht="15">
      <c r="A291" s="14">
        <v>331</v>
      </c>
      <c r="B291" s="14" t="s">
        <v>354</v>
      </c>
      <c r="C291" s="14">
        <v>3386</v>
      </c>
      <c r="D291" s="14" t="s">
        <v>641</v>
      </c>
      <c r="F291" s="14" t="s">
        <v>946</v>
      </c>
      <c r="G291" s="24" t="s">
        <v>320</v>
      </c>
      <c r="H291" s="23">
        <v>11</v>
      </c>
      <c r="I291" s="23"/>
      <c r="J291" s="23">
        <v>0</v>
      </c>
      <c r="K291" s="23">
        <v>120</v>
      </c>
      <c r="L291" s="23"/>
      <c r="M291" s="23"/>
      <c r="N291" s="23">
        <v>11</v>
      </c>
      <c r="O291" s="23"/>
      <c r="P291" s="23"/>
      <c r="Q291" s="23"/>
      <c r="R291" s="23">
        <v>17</v>
      </c>
      <c r="S291" s="23">
        <v>159</v>
      </c>
    </row>
    <row r="292" spans="1:19" ht="15">
      <c r="A292" s="14">
        <v>332</v>
      </c>
      <c r="B292" s="14" t="s">
        <v>355</v>
      </c>
      <c r="C292" s="14">
        <v>2701</v>
      </c>
      <c r="D292" s="14" t="s">
        <v>641</v>
      </c>
      <c r="F292" s="14" t="s">
        <v>947</v>
      </c>
      <c r="G292" s="24" t="s">
        <v>321</v>
      </c>
      <c r="H292" s="23">
        <v>73</v>
      </c>
      <c r="I292" s="23"/>
      <c r="J292" s="23">
        <v>0</v>
      </c>
      <c r="K292" s="23">
        <v>823</v>
      </c>
      <c r="L292" s="23"/>
      <c r="M292" s="23"/>
      <c r="N292" s="23">
        <v>72</v>
      </c>
      <c r="O292" s="23"/>
      <c r="P292" s="23"/>
      <c r="Q292" s="23"/>
      <c r="R292" s="23">
        <v>88</v>
      </c>
      <c r="S292" s="23">
        <v>1056</v>
      </c>
    </row>
    <row r="293" spans="1:19" ht="15">
      <c r="A293" s="14">
        <v>333</v>
      </c>
      <c r="B293" s="14" t="s">
        <v>356</v>
      </c>
      <c r="C293" s="14">
        <v>8922</v>
      </c>
      <c r="D293" s="14" t="s">
        <v>641</v>
      </c>
      <c r="F293" s="14" t="s">
        <v>948</v>
      </c>
      <c r="G293" s="24" t="s">
        <v>322</v>
      </c>
      <c r="H293" s="23">
        <v>0</v>
      </c>
      <c r="I293" s="23"/>
      <c r="J293" s="23">
        <v>0</v>
      </c>
      <c r="K293" s="23">
        <v>3</v>
      </c>
      <c r="L293" s="23"/>
      <c r="M293" s="23"/>
      <c r="N293" s="23">
        <v>0</v>
      </c>
      <c r="O293" s="23"/>
      <c r="P293" s="23"/>
      <c r="Q293" s="23"/>
      <c r="R293" s="23"/>
      <c r="S293" s="23">
        <v>3</v>
      </c>
    </row>
    <row r="294" spans="1:19" ht="15">
      <c r="A294" s="14">
        <v>334</v>
      </c>
      <c r="B294" s="14" t="s">
        <v>357</v>
      </c>
      <c r="C294" s="14">
        <v>22</v>
      </c>
      <c r="D294" s="14" t="s">
        <v>641</v>
      </c>
      <c r="F294" s="14" t="s">
        <v>949</v>
      </c>
      <c r="G294" s="24" t="s">
        <v>323</v>
      </c>
      <c r="H294" s="23">
        <v>4</v>
      </c>
      <c r="I294" s="23"/>
      <c r="J294" s="23">
        <v>0</v>
      </c>
      <c r="K294" s="23">
        <v>44</v>
      </c>
      <c r="L294" s="23"/>
      <c r="M294" s="23"/>
      <c r="N294" s="23">
        <v>4</v>
      </c>
      <c r="O294" s="23"/>
      <c r="P294" s="23"/>
      <c r="Q294" s="23"/>
      <c r="R294" s="23">
        <v>2</v>
      </c>
      <c r="S294" s="23">
        <v>54</v>
      </c>
    </row>
    <row r="295" spans="1:19" ht="15">
      <c r="A295" s="14">
        <v>335</v>
      </c>
      <c r="B295" s="14" t="s">
        <v>358</v>
      </c>
      <c r="C295" s="14">
        <v>8785</v>
      </c>
      <c r="D295" s="14" t="s">
        <v>641</v>
      </c>
      <c r="F295" s="14" t="s">
        <v>950</v>
      </c>
      <c r="G295" s="24" t="s">
        <v>324</v>
      </c>
      <c r="H295" s="23">
        <v>0</v>
      </c>
      <c r="I295" s="23"/>
      <c r="J295" s="23">
        <v>0</v>
      </c>
      <c r="K295" s="23">
        <v>3</v>
      </c>
      <c r="L295" s="23"/>
      <c r="M295" s="23"/>
      <c r="N295" s="23">
        <v>0</v>
      </c>
      <c r="O295" s="23"/>
      <c r="P295" s="23"/>
      <c r="Q295" s="23"/>
      <c r="R295" s="23"/>
      <c r="S295" s="23">
        <v>3</v>
      </c>
    </row>
    <row r="296" spans="1:19" ht="15">
      <c r="A296" s="14">
        <v>336</v>
      </c>
      <c r="B296" s="14" t="s">
        <v>359</v>
      </c>
      <c r="C296" s="14">
        <v>2169</v>
      </c>
      <c r="D296" s="14" t="s">
        <v>641</v>
      </c>
      <c r="F296" s="14" t="s">
        <v>951</v>
      </c>
      <c r="G296" s="24" t="s">
        <v>325</v>
      </c>
      <c r="H296" s="23">
        <v>2</v>
      </c>
      <c r="I296" s="23"/>
      <c r="J296" s="23">
        <v>0</v>
      </c>
      <c r="K296" s="23">
        <v>22</v>
      </c>
      <c r="L296" s="23"/>
      <c r="M296" s="23"/>
      <c r="N296" s="23">
        <v>2</v>
      </c>
      <c r="O296" s="23"/>
      <c r="P296" s="23"/>
      <c r="Q296" s="23"/>
      <c r="R296" s="23">
        <v>1</v>
      </c>
      <c r="S296" s="23">
        <v>27</v>
      </c>
    </row>
    <row r="297" spans="1:19" ht="15">
      <c r="A297" s="14">
        <v>338</v>
      </c>
      <c r="B297" s="14" t="s">
        <v>361</v>
      </c>
      <c r="C297" s="14">
        <v>2672</v>
      </c>
      <c r="D297" s="14" t="s">
        <v>641</v>
      </c>
      <c r="F297" s="14" t="s">
        <v>952</v>
      </c>
      <c r="G297" s="24" t="s">
        <v>326</v>
      </c>
      <c r="H297" s="23">
        <v>1</v>
      </c>
      <c r="I297" s="23"/>
      <c r="J297" s="23">
        <v>0</v>
      </c>
      <c r="K297" s="23">
        <v>6</v>
      </c>
      <c r="L297" s="23"/>
      <c r="M297" s="23"/>
      <c r="N297" s="23">
        <v>1</v>
      </c>
      <c r="O297" s="23"/>
      <c r="P297" s="23"/>
      <c r="Q297" s="23"/>
      <c r="R297" s="23">
        <v>0</v>
      </c>
      <c r="S297" s="23">
        <v>8</v>
      </c>
    </row>
    <row r="298" spans="1:19" ht="15">
      <c r="A298" s="14">
        <v>342</v>
      </c>
      <c r="B298" s="14" t="s">
        <v>365</v>
      </c>
      <c r="C298" s="14">
        <v>1740</v>
      </c>
      <c r="D298" s="14" t="s">
        <v>641</v>
      </c>
      <c r="F298" s="14" t="s">
        <v>953</v>
      </c>
      <c r="G298" s="24" t="s">
        <v>327</v>
      </c>
      <c r="H298" s="23">
        <v>3</v>
      </c>
      <c r="I298" s="23"/>
      <c r="J298" s="23">
        <v>0</v>
      </c>
      <c r="K298" s="23">
        <v>32</v>
      </c>
      <c r="L298" s="23"/>
      <c r="M298" s="23"/>
      <c r="N298" s="23">
        <v>3</v>
      </c>
      <c r="O298" s="23"/>
      <c r="P298" s="23"/>
      <c r="Q298" s="23"/>
      <c r="R298" s="23">
        <v>1</v>
      </c>
      <c r="S298" s="23">
        <v>39</v>
      </c>
    </row>
    <row r="299" spans="1:19" ht="15">
      <c r="A299" s="14">
        <v>343</v>
      </c>
      <c r="B299" s="14" t="s">
        <v>366</v>
      </c>
      <c r="C299" s="14">
        <v>3630</v>
      </c>
      <c r="D299" s="14" t="s">
        <v>641</v>
      </c>
      <c r="F299" s="14" t="s">
        <v>954</v>
      </c>
      <c r="G299" s="24" t="s">
        <v>328</v>
      </c>
      <c r="H299" s="23">
        <v>2</v>
      </c>
      <c r="I299" s="23"/>
      <c r="J299" s="23">
        <v>0</v>
      </c>
      <c r="K299" s="23">
        <v>18</v>
      </c>
      <c r="L299" s="23"/>
      <c r="M299" s="23"/>
      <c r="N299" s="23">
        <v>2</v>
      </c>
      <c r="O299" s="23"/>
      <c r="P299" s="23"/>
      <c r="Q299" s="23"/>
      <c r="R299" s="23">
        <v>1</v>
      </c>
      <c r="S299" s="23">
        <v>23</v>
      </c>
    </row>
    <row r="300" spans="1:19" ht="15">
      <c r="A300" s="14">
        <v>344</v>
      </c>
      <c r="B300" s="14" t="s">
        <v>367</v>
      </c>
      <c r="C300" s="14">
        <v>121</v>
      </c>
      <c r="D300" s="14" t="s">
        <v>641</v>
      </c>
      <c r="F300" s="14" t="s">
        <v>955</v>
      </c>
      <c r="G300" s="24" t="s">
        <v>329</v>
      </c>
      <c r="H300" s="23">
        <v>1</v>
      </c>
      <c r="I300" s="23"/>
      <c r="J300" s="23">
        <v>0</v>
      </c>
      <c r="K300" s="23">
        <v>14</v>
      </c>
      <c r="L300" s="23"/>
      <c r="M300" s="23"/>
      <c r="N300" s="23">
        <v>1</v>
      </c>
      <c r="O300" s="23"/>
      <c r="P300" s="23"/>
      <c r="Q300" s="23"/>
      <c r="R300" s="23"/>
      <c r="S300" s="23">
        <v>16</v>
      </c>
    </row>
    <row r="301" spans="1:19" ht="15">
      <c r="A301" s="14">
        <v>346</v>
      </c>
      <c r="B301" s="14" t="s">
        <v>369</v>
      </c>
      <c r="C301" s="14">
        <v>8886</v>
      </c>
      <c r="D301" s="14" t="s">
        <v>641</v>
      </c>
      <c r="F301" s="14" t="s">
        <v>956</v>
      </c>
      <c r="G301" s="24" t="s">
        <v>330</v>
      </c>
      <c r="H301" s="23">
        <v>0</v>
      </c>
      <c r="I301" s="23"/>
      <c r="J301" s="23">
        <v>0</v>
      </c>
      <c r="K301" s="23">
        <v>5</v>
      </c>
      <c r="L301" s="23"/>
      <c r="M301" s="23"/>
      <c r="N301" s="23">
        <v>0</v>
      </c>
      <c r="O301" s="23"/>
      <c r="P301" s="23"/>
      <c r="Q301" s="23"/>
      <c r="R301" s="23"/>
      <c r="S301" s="23">
        <v>5</v>
      </c>
    </row>
    <row r="302" spans="1:19" ht="15">
      <c r="A302" s="14">
        <v>347</v>
      </c>
      <c r="B302" s="14" t="s">
        <v>370</v>
      </c>
      <c r="C302" s="14">
        <v>3054</v>
      </c>
      <c r="D302" s="14" t="s">
        <v>641</v>
      </c>
      <c r="F302" s="14" t="s">
        <v>957</v>
      </c>
      <c r="G302" s="24" t="s">
        <v>331</v>
      </c>
      <c r="H302" s="23"/>
      <c r="I302" s="23"/>
      <c r="J302" s="23">
        <v>0</v>
      </c>
      <c r="K302" s="23"/>
      <c r="L302" s="23"/>
      <c r="M302" s="23"/>
      <c r="N302" s="23"/>
      <c r="O302" s="23"/>
      <c r="P302" s="23"/>
      <c r="Q302" s="23"/>
      <c r="R302" s="23"/>
      <c r="S302" s="23">
        <v>0</v>
      </c>
    </row>
    <row r="303" spans="1:19" ht="15">
      <c r="A303" s="14">
        <v>348</v>
      </c>
      <c r="B303" s="14" t="s">
        <v>371</v>
      </c>
      <c r="C303" s="14">
        <v>1880</v>
      </c>
      <c r="D303" s="14" t="s">
        <v>641</v>
      </c>
      <c r="F303" s="14" t="s">
        <v>958</v>
      </c>
      <c r="G303" s="24" t="s">
        <v>332</v>
      </c>
      <c r="H303" s="23">
        <v>977</v>
      </c>
      <c r="I303" s="23"/>
      <c r="J303" s="23">
        <v>75943</v>
      </c>
      <c r="K303" s="23">
        <v>11009</v>
      </c>
      <c r="L303" s="23"/>
      <c r="M303" s="23">
        <v>23400</v>
      </c>
      <c r="N303" s="23">
        <v>967</v>
      </c>
      <c r="O303" s="23"/>
      <c r="P303" s="23"/>
      <c r="Q303" s="23"/>
      <c r="R303" s="23">
        <v>1377</v>
      </c>
      <c r="S303" s="23">
        <v>113673</v>
      </c>
    </row>
    <row r="304" spans="1:19" ht="15">
      <c r="A304" s="14">
        <v>349</v>
      </c>
      <c r="B304" s="14" t="s">
        <v>372</v>
      </c>
      <c r="C304" s="14">
        <v>7946</v>
      </c>
      <c r="D304" s="14" t="s">
        <v>641</v>
      </c>
      <c r="F304" s="14" t="s">
        <v>959</v>
      </c>
      <c r="G304" s="24" t="s">
        <v>333</v>
      </c>
      <c r="H304" s="23">
        <v>2017</v>
      </c>
      <c r="I304" s="23"/>
      <c r="J304" s="23">
        <v>24236</v>
      </c>
      <c r="K304" s="23">
        <v>22737</v>
      </c>
      <c r="L304" s="23"/>
      <c r="M304" s="23">
        <v>73218</v>
      </c>
      <c r="N304" s="23">
        <v>1998</v>
      </c>
      <c r="O304" s="23"/>
      <c r="P304" s="23"/>
      <c r="Q304" s="23"/>
      <c r="R304" s="23">
        <v>2179</v>
      </c>
      <c r="S304" s="23">
        <v>126385</v>
      </c>
    </row>
    <row r="305" spans="1:19" ht="15">
      <c r="A305" s="14">
        <v>350</v>
      </c>
      <c r="B305" s="14" t="s">
        <v>373</v>
      </c>
      <c r="C305" s="14">
        <v>4381</v>
      </c>
      <c r="D305" s="14" t="s">
        <v>641</v>
      </c>
      <c r="F305" s="14" t="s">
        <v>960</v>
      </c>
      <c r="G305" s="24" t="s">
        <v>334</v>
      </c>
      <c r="H305" s="23">
        <v>3939</v>
      </c>
      <c r="I305" s="23"/>
      <c r="J305" s="23">
        <v>0</v>
      </c>
      <c r="K305" s="23">
        <v>44406</v>
      </c>
      <c r="L305" s="23"/>
      <c r="M305" s="23">
        <v>29200</v>
      </c>
      <c r="N305" s="23">
        <v>3902</v>
      </c>
      <c r="O305" s="23"/>
      <c r="P305" s="23"/>
      <c r="Q305" s="23"/>
      <c r="R305" s="23">
        <v>3619</v>
      </c>
      <c r="S305" s="23">
        <v>85066</v>
      </c>
    </row>
    <row r="306" spans="1:19" ht="15">
      <c r="A306" s="14">
        <v>351</v>
      </c>
      <c r="B306" s="14" t="s">
        <v>374</v>
      </c>
      <c r="C306" s="14">
        <v>7505</v>
      </c>
      <c r="D306" s="14" t="s">
        <v>641</v>
      </c>
      <c r="F306" s="14" t="s">
        <v>961</v>
      </c>
      <c r="G306" s="24" t="s">
        <v>335</v>
      </c>
      <c r="H306" s="23">
        <v>57206</v>
      </c>
      <c r="I306" s="23"/>
      <c r="J306" s="23">
        <v>0</v>
      </c>
      <c r="K306" s="23">
        <v>52314</v>
      </c>
      <c r="L306" s="23"/>
      <c r="M306" s="23"/>
      <c r="N306" s="23">
        <v>15856</v>
      </c>
      <c r="O306" s="23"/>
      <c r="P306" s="23">
        <v>15557</v>
      </c>
      <c r="Q306" s="23">
        <v>3254</v>
      </c>
      <c r="R306" s="23">
        <v>8680</v>
      </c>
      <c r="S306" s="23">
        <v>152867</v>
      </c>
    </row>
    <row r="307" spans="1:19" ht="15">
      <c r="A307" s="14">
        <v>352</v>
      </c>
      <c r="B307" s="14" t="s">
        <v>375</v>
      </c>
      <c r="C307" s="14">
        <v>10990</v>
      </c>
      <c r="D307" s="14" t="s">
        <v>641</v>
      </c>
      <c r="F307" s="14" t="s">
        <v>962</v>
      </c>
      <c r="G307" s="24" t="s">
        <v>337</v>
      </c>
      <c r="H307" s="23">
        <v>1</v>
      </c>
      <c r="I307" s="23"/>
      <c r="J307" s="23">
        <v>0</v>
      </c>
      <c r="K307" s="23">
        <v>15</v>
      </c>
      <c r="L307" s="23"/>
      <c r="M307" s="23"/>
      <c r="N307" s="23">
        <v>1</v>
      </c>
      <c r="O307" s="23"/>
      <c r="P307" s="23"/>
      <c r="Q307" s="23"/>
      <c r="R307" s="23">
        <v>1</v>
      </c>
      <c r="S307" s="23">
        <v>18</v>
      </c>
    </row>
    <row r="308" spans="1:19" ht="15">
      <c r="A308" s="14">
        <v>353</v>
      </c>
      <c r="B308" s="14" t="s">
        <v>376</v>
      </c>
      <c r="C308" s="14">
        <v>5977</v>
      </c>
      <c r="D308" s="14" t="s">
        <v>641</v>
      </c>
      <c r="F308" s="14" t="s">
        <v>963</v>
      </c>
      <c r="G308" s="24" t="s">
        <v>338</v>
      </c>
      <c r="H308" s="23">
        <v>27</v>
      </c>
      <c r="I308" s="23"/>
      <c r="J308" s="23">
        <v>0</v>
      </c>
      <c r="K308" s="23">
        <v>303</v>
      </c>
      <c r="L308" s="23"/>
      <c r="M308" s="23"/>
      <c r="N308" s="23">
        <v>27</v>
      </c>
      <c r="O308" s="23"/>
      <c r="P308" s="23"/>
      <c r="Q308" s="23"/>
      <c r="R308" s="23">
        <v>49</v>
      </c>
      <c r="S308" s="23">
        <v>406</v>
      </c>
    </row>
    <row r="309" spans="1:19" ht="15">
      <c r="A309" s="14">
        <v>452</v>
      </c>
      <c r="B309" s="14" t="s">
        <v>477</v>
      </c>
      <c r="C309" s="14">
        <v>4294</v>
      </c>
      <c r="D309" s="14" t="s">
        <v>641</v>
      </c>
      <c r="F309" s="14" t="s">
        <v>964</v>
      </c>
      <c r="G309" s="24" t="s">
        <v>339</v>
      </c>
      <c r="H309" s="23">
        <v>134</v>
      </c>
      <c r="I309" s="23"/>
      <c r="J309" s="23">
        <v>0</v>
      </c>
      <c r="K309" s="23">
        <v>1515</v>
      </c>
      <c r="L309" s="23"/>
      <c r="M309" s="23"/>
      <c r="N309" s="23">
        <v>133</v>
      </c>
      <c r="O309" s="23"/>
      <c r="P309" s="23"/>
      <c r="Q309" s="23"/>
      <c r="R309" s="23">
        <v>240</v>
      </c>
      <c r="S309" s="23">
        <v>2022</v>
      </c>
    </row>
    <row r="310" spans="1:19" ht="15">
      <c r="A310" s="14">
        <v>453</v>
      </c>
      <c r="B310" s="14" t="s">
        <v>478</v>
      </c>
      <c r="C310" s="14">
        <v>604</v>
      </c>
      <c r="D310" s="14" t="s">
        <v>641</v>
      </c>
      <c r="F310" s="14" t="s">
        <v>965</v>
      </c>
      <c r="G310" s="24" t="s">
        <v>340</v>
      </c>
      <c r="H310" s="23">
        <v>104</v>
      </c>
      <c r="I310" s="23"/>
      <c r="J310" s="23">
        <v>0</v>
      </c>
      <c r="K310" s="23">
        <v>1167</v>
      </c>
      <c r="L310" s="23"/>
      <c r="M310" s="23"/>
      <c r="N310" s="23">
        <v>103</v>
      </c>
      <c r="O310" s="23"/>
      <c r="P310" s="23"/>
      <c r="Q310" s="23"/>
      <c r="R310" s="23">
        <v>134</v>
      </c>
      <c r="S310" s="23">
        <v>1508</v>
      </c>
    </row>
    <row r="311" spans="1:19" ht="15">
      <c r="A311" s="14">
        <v>502</v>
      </c>
      <c r="B311" s="14" t="s">
        <v>528</v>
      </c>
      <c r="C311" s="14">
        <v>1915</v>
      </c>
      <c r="D311" s="14" t="s">
        <v>641</v>
      </c>
      <c r="F311" s="14" t="s">
        <v>966</v>
      </c>
      <c r="G311" s="24" t="s">
        <v>341</v>
      </c>
      <c r="H311" s="23">
        <v>0</v>
      </c>
      <c r="I311" s="23"/>
      <c r="J311" s="23">
        <v>0</v>
      </c>
      <c r="K311" s="23">
        <v>4</v>
      </c>
      <c r="L311" s="23"/>
      <c r="M311" s="23"/>
      <c r="N311" s="23">
        <v>0</v>
      </c>
      <c r="O311" s="23"/>
      <c r="P311" s="23"/>
      <c r="Q311" s="23"/>
      <c r="R311" s="23">
        <v>0</v>
      </c>
      <c r="S311" s="23">
        <v>4</v>
      </c>
    </row>
    <row r="312" spans="1:19" ht="15">
      <c r="A312" s="14">
        <v>503</v>
      </c>
      <c r="B312" s="14" t="s">
        <v>529</v>
      </c>
      <c r="C312" s="14">
        <v>9</v>
      </c>
      <c r="D312" s="14" t="s">
        <v>641</v>
      </c>
      <c r="F312" s="14" t="s">
        <v>967</v>
      </c>
      <c r="G312" s="24" t="s">
        <v>342</v>
      </c>
      <c r="H312" s="23">
        <v>2017</v>
      </c>
      <c r="I312" s="23"/>
      <c r="J312" s="23">
        <v>0</v>
      </c>
      <c r="K312" s="23">
        <v>22741</v>
      </c>
      <c r="L312" s="23"/>
      <c r="M312" s="23"/>
      <c r="N312" s="23">
        <v>7740</v>
      </c>
      <c r="O312" s="23"/>
      <c r="P312" s="23">
        <v>51352</v>
      </c>
      <c r="Q312" s="23"/>
      <c r="R312" s="23">
        <v>4993</v>
      </c>
      <c r="S312" s="23">
        <v>88843</v>
      </c>
    </row>
    <row r="313" spans="1:19" ht="15">
      <c r="A313" s="14">
        <v>505</v>
      </c>
      <c r="B313" s="14" t="s">
        <v>531</v>
      </c>
      <c r="C313" s="14">
        <v>843</v>
      </c>
      <c r="D313" s="14" t="s">
        <v>641</v>
      </c>
      <c r="F313" s="14" t="s">
        <v>968</v>
      </c>
      <c r="G313" s="24" t="s">
        <v>344</v>
      </c>
      <c r="H313" s="23">
        <v>3113</v>
      </c>
      <c r="I313" s="23"/>
      <c r="J313" s="23">
        <v>211377</v>
      </c>
      <c r="K313" s="23">
        <v>35095</v>
      </c>
      <c r="L313" s="23"/>
      <c r="M313" s="23"/>
      <c r="N313" s="23">
        <v>6492</v>
      </c>
      <c r="O313" s="23"/>
      <c r="P313" s="23"/>
      <c r="Q313" s="23"/>
      <c r="R313" s="23">
        <v>3059</v>
      </c>
      <c r="S313" s="23">
        <v>259136</v>
      </c>
    </row>
    <row r="314" spans="1:19" ht="15">
      <c r="A314" s="14">
        <v>506</v>
      </c>
      <c r="B314" s="14" t="s">
        <v>532</v>
      </c>
      <c r="C314" s="14">
        <v>5450</v>
      </c>
      <c r="D314" s="14" t="s">
        <v>641</v>
      </c>
      <c r="F314" s="14" t="s">
        <v>969</v>
      </c>
      <c r="G314" s="24" t="s">
        <v>345</v>
      </c>
      <c r="H314" s="23">
        <v>2415</v>
      </c>
      <c r="I314" s="23"/>
      <c r="J314" s="23">
        <v>5616</v>
      </c>
      <c r="K314" s="23">
        <v>27220</v>
      </c>
      <c r="L314" s="23"/>
      <c r="M314" s="23"/>
      <c r="N314" s="23">
        <v>4373</v>
      </c>
      <c r="O314" s="23"/>
      <c r="P314" s="23"/>
      <c r="Q314" s="23"/>
      <c r="R314" s="23">
        <v>3279</v>
      </c>
      <c r="S314" s="23">
        <v>42903</v>
      </c>
    </row>
    <row r="315" spans="1:19" ht="15">
      <c r="A315" s="14">
        <v>507</v>
      </c>
      <c r="B315" s="14" t="s">
        <v>533</v>
      </c>
      <c r="C315" s="14">
        <v>9801</v>
      </c>
      <c r="D315" s="14" t="s">
        <v>641</v>
      </c>
      <c r="F315" s="14" t="s">
        <v>970</v>
      </c>
      <c r="G315" s="24" t="s">
        <v>346</v>
      </c>
      <c r="H315" s="23">
        <v>117838</v>
      </c>
      <c r="I315" s="23"/>
      <c r="J315" s="23">
        <v>39380</v>
      </c>
      <c r="K315" s="23">
        <v>35817</v>
      </c>
      <c r="L315" s="23"/>
      <c r="M315" s="23"/>
      <c r="N315" s="23">
        <v>24476</v>
      </c>
      <c r="O315" s="23">
        <v>81674</v>
      </c>
      <c r="P315" s="23">
        <v>133403</v>
      </c>
      <c r="Q315" s="23">
        <v>12285</v>
      </c>
      <c r="R315" s="23">
        <v>5323</v>
      </c>
      <c r="S315" s="23">
        <v>450196</v>
      </c>
    </row>
    <row r="316" spans="1:19" ht="15">
      <c r="A316" s="14">
        <v>508</v>
      </c>
      <c r="B316" s="14" t="s">
        <v>534</v>
      </c>
      <c r="C316" s="14">
        <v>6000</v>
      </c>
      <c r="D316" s="14" t="s">
        <v>641</v>
      </c>
      <c r="F316" s="14" t="s">
        <v>971</v>
      </c>
      <c r="G316" s="24" t="s">
        <v>347</v>
      </c>
      <c r="H316" s="23">
        <v>100</v>
      </c>
      <c r="I316" s="23"/>
      <c r="J316" s="23">
        <v>506241</v>
      </c>
      <c r="K316" s="23">
        <v>1129</v>
      </c>
      <c r="L316" s="23"/>
      <c r="M316" s="23"/>
      <c r="N316" s="23">
        <v>99</v>
      </c>
      <c r="O316" s="23"/>
      <c r="P316" s="23"/>
      <c r="Q316" s="23"/>
      <c r="R316" s="23">
        <v>138</v>
      </c>
      <c r="S316" s="23">
        <v>507707</v>
      </c>
    </row>
    <row r="317" spans="1:19" ht="15">
      <c r="A317" s="14">
        <v>510</v>
      </c>
      <c r="B317" s="14" t="s">
        <v>536</v>
      </c>
      <c r="C317" s="14">
        <v>518</v>
      </c>
      <c r="D317" s="14" t="s">
        <v>641</v>
      </c>
      <c r="F317" s="14" t="s">
        <v>972</v>
      </c>
      <c r="G317" s="24" t="s">
        <v>348</v>
      </c>
      <c r="H317" s="23">
        <v>497</v>
      </c>
      <c r="I317" s="23"/>
      <c r="J317" s="23">
        <v>356218</v>
      </c>
      <c r="K317" s="23">
        <v>5608</v>
      </c>
      <c r="L317" s="23"/>
      <c r="M317" s="23"/>
      <c r="N317" s="23">
        <v>493</v>
      </c>
      <c r="O317" s="23"/>
      <c r="P317" s="23"/>
      <c r="Q317" s="23"/>
      <c r="R317" s="23">
        <v>763</v>
      </c>
      <c r="S317" s="23">
        <v>363579</v>
      </c>
    </row>
    <row r="318" spans="1:19" ht="15">
      <c r="A318" s="14">
        <v>511</v>
      </c>
      <c r="B318" s="14" t="s">
        <v>537</v>
      </c>
      <c r="C318" s="14">
        <v>37</v>
      </c>
      <c r="D318" s="14" t="s">
        <v>641</v>
      </c>
      <c r="F318" s="14" t="s">
        <v>973</v>
      </c>
      <c r="G318" s="24" t="s">
        <v>349</v>
      </c>
      <c r="H318" s="23">
        <v>818</v>
      </c>
      <c r="I318" s="23"/>
      <c r="J318" s="23">
        <v>1104146</v>
      </c>
      <c r="K318" s="23">
        <v>9221</v>
      </c>
      <c r="L318" s="23"/>
      <c r="M318" s="23"/>
      <c r="N318" s="23">
        <v>810</v>
      </c>
      <c r="O318" s="23"/>
      <c r="P318" s="23"/>
      <c r="Q318" s="23"/>
      <c r="R318" s="23">
        <v>1269</v>
      </c>
      <c r="S318" s="23">
        <v>1116264</v>
      </c>
    </row>
    <row r="319" spans="1:19" ht="15">
      <c r="A319" s="14">
        <v>512</v>
      </c>
      <c r="B319" s="14" t="s">
        <v>538</v>
      </c>
      <c r="C319" s="14">
        <v>4917</v>
      </c>
      <c r="D319" s="14" t="s">
        <v>641</v>
      </c>
      <c r="F319" s="14" t="s">
        <v>974</v>
      </c>
      <c r="G319" s="24" t="s">
        <v>350</v>
      </c>
      <c r="H319" s="23">
        <v>290</v>
      </c>
      <c r="I319" s="23"/>
      <c r="J319" s="23">
        <v>549101</v>
      </c>
      <c r="K319" s="23">
        <v>3264</v>
      </c>
      <c r="L319" s="23"/>
      <c r="M319" s="23"/>
      <c r="N319" s="23">
        <v>287</v>
      </c>
      <c r="O319" s="23"/>
      <c r="P319" s="23"/>
      <c r="Q319" s="23"/>
      <c r="R319" s="23">
        <v>417</v>
      </c>
      <c r="S319" s="23">
        <v>553359</v>
      </c>
    </row>
    <row r="320" spans="1:19" ht="15">
      <c r="A320" s="14">
        <v>513</v>
      </c>
      <c r="B320" s="14" t="s">
        <v>539</v>
      </c>
      <c r="C320" s="14">
        <v>5722</v>
      </c>
      <c r="D320" s="14" t="s">
        <v>641</v>
      </c>
      <c r="F320" s="14" t="s">
        <v>975</v>
      </c>
      <c r="G320" s="24" t="s">
        <v>351</v>
      </c>
      <c r="H320" s="23">
        <v>1727</v>
      </c>
      <c r="I320" s="23"/>
      <c r="J320" s="23">
        <v>80484</v>
      </c>
      <c r="K320" s="23">
        <v>19466</v>
      </c>
      <c r="L320" s="23"/>
      <c r="M320" s="23"/>
      <c r="N320" s="23">
        <v>2044</v>
      </c>
      <c r="O320" s="23"/>
      <c r="P320" s="23"/>
      <c r="Q320" s="23"/>
      <c r="R320" s="23">
        <v>2424</v>
      </c>
      <c r="S320" s="23">
        <v>106145</v>
      </c>
    </row>
    <row r="321" spans="1:19" ht="15">
      <c r="A321" s="14">
        <v>514</v>
      </c>
      <c r="B321" s="14" t="s">
        <v>540</v>
      </c>
      <c r="C321" s="14">
        <v>3912</v>
      </c>
      <c r="D321" s="14" t="s">
        <v>641</v>
      </c>
      <c r="F321" s="14" t="s">
        <v>976</v>
      </c>
      <c r="G321" s="24" t="s">
        <v>352</v>
      </c>
      <c r="H321" s="23">
        <v>310</v>
      </c>
      <c r="I321" s="23"/>
      <c r="J321" s="23">
        <v>30704</v>
      </c>
      <c r="K321" s="23">
        <v>3491</v>
      </c>
      <c r="L321" s="23"/>
      <c r="M321" s="23"/>
      <c r="N321" s="23">
        <v>307</v>
      </c>
      <c r="O321" s="23"/>
      <c r="P321" s="23"/>
      <c r="Q321" s="23"/>
      <c r="R321" s="23">
        <v>458</v>
      </c>
      <c r="S321" s="23">
        <v>35270</v>
      </c>
    </row>
    <row r="322" spans="1:19" ht="15">
      <c r="A322" s="14">
        <v>515</v>
      </c>
      <c r="B322" s="14" t="s">
        <v>541</v>
      </c>
      <c r="C322" s="14">
        <v>7</v>
      </c>
      <c r="D322" s="14" t="s">
        <v>641</v>
      </c>
      <c r="F322" s="14" t="s">
        <v>977</v>
      </c>
      <c r="G322" s="24" t="s">
        <v>353</v>
      </c>
      <c r="H322" s="23">
        <v>242</v>
      </c>
      <c r="I322" s="23"/>
      <c r="J322" s="23">
        <v>49167</v>
      </c>
      <c r="K322" s="23">
        <v>2725</v>
      </c>
      <c r="L322" s="23"/>
      <c r="M322" s="23"/>
      <c r="N322" s="23">
        <v>239</v>
      </c>
      <c r="O322" s="23"/>
      <c r="P322" s="23"/>
      <c r="Q322" s="23"/>
      <c r="R322" s="23">
        <v>342</v>
      </c>
      <c r="S322" s="23">
        <v>52715</v>
      </c>
    </row>
    <row r="323" spans="1:19" ht="15">
      <c r="A323" s="14">
        <v>516</v>
      </c>
      <c r="B323" s="14" t="s">
        <v>542</v>
      </c>
      <c r="C323" s="14">
        <v>7478</v>
      </c>
      <c r="D323" s="14" t="s">
        <v>641</v>
      </c>
      <c r="F323" s="14" t="s">
        <v>978</v>
      </c>
      <c r="G323" s="24" t="s">
        <v>354</v>
      </c>
      <c r="H323" s="23">
        <v>300</v>
      </c>
      <c r="I323" s="23"/>
      <c r="J323" s="23">
        <v>20795</v>
      </c>
      <c r="K323" s="23">
        <v>3386</v>
      </c>
      <c r="L323" s="23"/>
      <c r="M323" s="23"/>
      <c r="N323" s="23">
        <v>298</v>
      </c>
      <c r="O323" s="23"/>
      <c r="P323" s="23"/>
      <c r="Q323" s="23"/>
      <c r="R323" s="23">
        <v>451</v>
      </c>
      <c r="S323" s="23">
        <v>25230</v>
      </c>
    </row>
    <row r="324" spans="1:19" ht="15">
      <c r="A324" s="14">
        <v>517</v>
      </c>
      <c r="B324" s="14" t="s">
        <v>543</v>
      </c>
      <c r="C324" s="14">
        <v>1097</v>
      </c>
      <c r="D324" s="14" t="s">
        <v>641</v>
      </c>
      <c r="F324" s="14" t="s">
        <v>979</v>
      </c>
      <c r="G324" s="24" t="s">
        <v>355</v>
      </c>
      <c r="H324" s="23">
        <v>240</v>
      </c>
      <c r="I324" s="23"/>
      <c r="J324" s="23">
        <v>151491</v>
      </c>
      <c r="K324" s="23">
        <v>2701</v>
      </c>
      <c r="L324" s="23"/>
      <c r="M324" s="23"/>
      <c r="N324" s="23">
        <v>237</v>
      </c>
      <c r="O324" s="23"/>
      <c r="P324" s="23"/>
      <c r="Q324" s="23"/>
      <c r="R324" s="23">
        <v>316</v>
      </c>
      <c r="S324" s="23">
        <v>154985</v>
      </c>
    </row>
    <row r="325" spans="1:19" ht="15">
      <c r="A325" s="14">
        <v>585</v>
      </c>
      <c r="B325" s="14" t="s">
        <v>615</v>
      </c>
      <c r="C325" s="14">
        <v>0</v>
      </c>
      <c r="D325" s="14" t="s">
        <v>641</v>
      </c>
      <c r="F325" s="14" t="s">
        <v>980</v>
      </c>
      <c r="G325" s="24" t="s">
        <v>356</v>
      </c>
      <c r="H325" s="23">
        <v>791</v>
      </c>
      <c r="I325" s="23"/>
      <c r="J325" s="23">
        <v>0</v>
      </c>
      <c r="K325" s="23">
        <v>8922</v>
      </c>
      <c r="L325" s="23"/>
      <c r="M325" s="23"/>
      <c r="N325" s="23">
        <v>784</v>
      </c>
      <c r="O325" s="23"/>
      <c r="P325" s="23"/>
      <c r="Q325" s="23"/>
      <c r="R325" s="23">
        <v>1042</v>
      </c>
      <c r="S325" s="23">
        <v>11539</v>
      </c>
    </row>
    <row r="326" spans="1:19" ht="15">
      <c r="A326" s="14">
        <v>386</v>
      </c>
      <c r="B326" s="14" t="s">
        <v>409</v>
      </c>
      <c r="C326" s="14">
        <v>11004</v>
      </c>
      <c r="D326" s="14" t="s">
        <v>641</v>
      </c>
      <c r="F326" s="14" t="s">
        <v>981</v>
      </c>
      <c r="G326" s="24" t="s">
        <v>357</v>
      </c>
      <c r="H326" s="23">
        <v>2</v>
      </c>
      <c r="I326" s="23"/>
      <c r="J326" s="23">
        <v>0</v>
      </c>
      <c r="K326" s="23">
        <v>22</v>
      </c>
      <c r="L326" s="23"/>
      <c r="M326" s="23"/>
      <c r="N326" s="23">
        <v>2</v>
      </c>
      <c r="O326" s="23"/>
      <c r="P326" s="23"/>
      <c r="Q326" s="23"/>
      <c r="R326" s="23"/>
      <c r="S326" s="23">
        <v>26</v>
      </c>
    </row>
    <row r="327" spans="1:19" ht="15">
      <c r="A327" s="14">
        <v>387</v>
      </c>
      <c r="B327" s="14" t="s">
        <v>410</v>
      </c>
      <c r="C327" s="14">
        <v>102</v>
      </c>
      <c r="D327" s="14" t="s">
        <v>641</v>
      </c>
      <c r="F327" s="14" t="s">
        <v>982</v>
      </c>
      <c r="G327" s="24" t="s">
        <v>358</v>
      </c>
      <c r="H327" s="23">
        <v>779</v>
      </c>
      <c r="I327" s="23"/>
      <c r="J327" s="23">
        <v>1733565</v>
      </c>
      <c r="K327" s="23">
        <v>8785</v>
      </c>
      <c r="L327" s="23"/>
      <c r="M327" s="23"/>
      <c r="N327" s="23">
        <v>772</v>
      </c>
      <c r="O327" s="23"/>
      <c r="P327" s="23"/>
      <c r="Q327" s="23"/>
      <c r="R327" s="23">
        <v>1201</v>
      </c>
      <c r="S327" s="23">
        <v>1745102</v>
      </c>
    </row>
    <row r="328" spans="1:19" ht="15">
      <c r="A328" s="14">
        <v>577</v>
      </c>
      <c r="B328" s="14" t="s">
        <v>607</v>
      </c>
      <c r="C328" s="14">
        <v>0</v>
      </c>
      <c r="D328" s="14" t="s">
        <v>641</v>
      </c>
      <c r="F328" s="14" t="s">
        <v>983</v>
      </c>
      <c r="G328" s="24" t="s">
        <v>359</v>
      </c>
      <c r="H328" s="23">
        <v>192</v>
      </c>
      <c r="I328" s="23"/>
      <c r="J328" s="23">
        <v>0</v>
      </c>
      <c r="K328" s="23">
        <v>2169</v>
      </c>
      <c r="L328" s="23"/>
      <c r="M328" s="23"/>
      <c r="N328" s="23">
        <v>191</v>
      </c>
      <c r="O328" s="23"/>
      <c r="P328" s="23"/>
      <c r="Q328" s="23"/>
      <c r="R328" s="23">
        <v>260</v>
      </c>
      <c r="S328" s="23">
        <v>2812</v>
      </c>
    </row>
    <row r="329" spans="1:19" ht="15">
      <c r="A329" s="14">
        <v>390</v>
      </c>
      <c r="B329" s="14" t="s">
        <v>413</v>
      </c>
      <c r="C329" s="14">
        <v>34134</v>
      </c>
      <c r="D329" s="14" t="s">
        <v>641</v>
      </c>
      <c r="F329" s="14" t="s">
        <v>984</v>
      </c>
      <c r="G329" s="24" t="s">
        <v>360</v>
      </c>
      <c r="H329" s="23">
        <v>1714</v>
      </c>
      <c r="I329" s="23">
        <v>4735</v>
      </c>
      <c r="J329" s="23">
        <v>363402</v>
      </c>
      <c r="K329" s="23">
        <v>19320</v>
      </c>
      <c r="L329" s="23"/>
      <c r="M329" s="23"/>
      <c r="N329" s="23">
        <v>5876</v>
      </c>
      <c r="O329" s="23"/>
      <c r="P329" s="23">
        <v>48431</v>
      </c>
      <c r="Q329" s="23">
        <v>29882</v>
      </c>
      <c r="R329" s="23">
        <v>1925</v>
      </c>
      <c r="S329" s="23">
        <v>475285</v>
      </c>
    </row>
    <row r="330" spans="1:19" ht="15">
      <c r="A330" s="14">
        <v>391</v>
      </c>
      <c r="B330" s="14" t="s">
        <v>414</v>
      </c>
      <c r="C330" s="14">
        <v>513</v>
      </c>
      <c r="D330" s="14" t="s">
        <v>641</v>
      </c>
      <c r="F330" s="14" t="s">
        <v>985</v>
      </c>
      <c r="G330" s="24" t="s">
        <v>361</v>
      </c>
      <c r="H330" s="23">
        <v>237</v>
      </c>
      <c r="I330" s="23"/>
      <c r="J330" s="23">
        <v>0</v>
      </c>
      <c r="K330" s="23">
        <v>2672</v>
      </c>
      <c r="L330" s="23"/>
      <c r="M330" s="23"/>
      <c r="N330" s="23">
        <v>235</v>
      </c>
      <c r="O330" s="23"/>
      <c r="P330" s="23"/>
      <c r="Q330" s="23"/>
      <c r="R330" s="23">
        <v>334</v>
      </c>
      <c r="S330" s="23">
        <v>3478</v>
      </c>
    </row>
    <row r="331" spans="1:19" ht="15">
      <c r="A331" s="14">
        <v>392</v>
      </c>
      <c r="B331" s="14" t="s">
        <v>415</v>
      </c>
      <c r="C331" s="14">
        <v>22</v>
      </c>
      <c r="D331" s="14" t="s">
        <v>641</v>
      </c>
      <c r="F331" s="14" t="s">
        <v>986</v>
      </c>
      <c r="G331" s="24" t="s">
        <v>362</v>
      </c>
      <c r="H331" s="23">
        <v>880</v>
      </c>
      <c r="I331" s="23"/>
      <c r="J331" s="23">
        <v>11856</v>
      </c>
      <c r="K331" s="23">
        <v>9924</v>
      </c>
      <c r="L331" s="23"/>
      <c r="M331" s="23"/>
      <c r="N331" s="23">
        <v>1260</v>
      </c>
      <c r="O331" s="23"/>
      <c r="P331" s="23"/>
      <c r="Q331" s="23"/>
      <c r="R331" s="23">
        <v>1280</v>
      </c>
      <c r="S331" s="23">
        <v>25200</v>
      </c>
    </row>
    <row r="332" spans="1:19" ht="15">
      <c r="A332" s="14">
        <v>319</v>
      </c>
      <c r="B332" s="14" t="s">
        <v>341</v>
      </c>
      <c r="C332" s="14">
        <v>4</v>
      </c>
      <c r="D332" s="14" t="s">
        <v>641</v>
      </c>
      <c r="F332" s="14" t="s">
        <v>987</v>
      </c>
      <c r="G332" s="24" t="s">
        <v>363</v>
      </c>
      <c r="H332" s="23">
        <v>0</v>
      </c>
      <c r="I332" s="23"/>
      <c r="J332" s="23">
        <v>0</v>
      </c>
      <c r="K332" s="23">
        <v>0</v>
      </c>
      <c r="L332" s="23"/>
      <c r="M332" s="23"/>
      <c r="N332" s="23">
        <v>0</v>
      </c>
      <c r="O332" s="23"/>
      <c r="P332" s="23"/>
      <c r="Q332" s="23"/>
      <c r="R332" s="23">
        <v>0</v>
      </c>
      <c r="S332" s="23">
        <v>0</v>
      </c>
    </row>
    <row r="333" spans="1:19" ht="15">
      <c r="A333" s="14">
        <v>320</v>
      </c>
      <c r="B333" s="14" t="s">
        <v>342</v>
      </c>
      <c r="C333" s="14">
        <v>22741</v>
      </c>
      <c r="D333" s="14" t="s">
        <v>641</v>
      </c>
      <c r="F333" s="14" t="s">
        <v>988</v>
      </c>
      <c r="G333" s="24" t="s">
        <v>364</v>
      </c>
      <c r="H333" s="23">
        <v>4346</v>
      </c>
      <c r="I333" s="23"/>
      <c r="J333" s="23">
        <v>0</v>
      </c>
      <c r="K333" s="23">
        <v>48995</v>
      </c>
      <c r="L333" s="23"/>
      <c r="M333" s="23"/>
      <c r="N333" s="23">
        <v>4305</v>
      </c>
      <c r="O333" s="23"/>
      <c r="P333" s="23"/>
      <c r="Q333" s="23"/>
      <c r="R333" s="23">
        <v>7167</v>
      </c>
      <c r="S333" s="23">
        <v>64813</v>
      </c>
    </row>
    <row r="334" spans="1:19" ht="15">
      <c r="A334" s="14">
        <v>337</v>
      </c>
      <c r="B334" s="14" t="s">
        <v>360</v>
      </c>
      <c r="C334" s="14">
        <v>19320</v>
      </c>
      <c r="D334" s="14" t="s">
        <v>641</v>
      </c>
      <c r="F334" s="14" t="s">
        <v>989</v>
      </c>
      <c r="G334" s="24" t="s">
        <v>365</v>
      </c>
      <c r="H334" s="23">
        <v>154</v>
      </c>
      <c r="I334" s="23"/>
      <c r="J334" s="23">
        <v>0</v>
      </c>
      <c r="K334" s="23">
        <v>1740</v>
      </c>
      <c r="L334" s="23"/>
      <c r="M334" s="23"/>
      <c r="N334" s="23">
        <v>153</v>
      </c>
      <c r="O334" s="23"/>
      <c r="P334" s="23"/>
      <c r="Q334" s="23"/>
      <c r="R334" s="23">
        <v>179</v>
      </c>
      <c r="S334" s="23">
        <v>2226</v>
      </c>
    </row>
    <row r="335" spans="1:19" ht="15">
      <c r="A335" s="14">
        <v>339</v>
      </c>
      <c r="B335" s="14" t="s">
        <v>362</v>
      </c>
      <c r="C335" s="14">
        <v>9924</v>
      </c>
      <c r="D335" s="14" t="s">
        <v>641</v>
      </c>
      <c r="F335" s="14" t="s">
        <v>990</v>
      </c>
      <c r="G335" s="24" t="s">
        <v>366</v>
      </c>
      <c r="H335" s="23">
        <v>322</v>
      </c>
      <c r="I335" s="23"/>
      <c r="J335" s="23">
        <v>312127</v>
      </c>
      <c r="K335" s="23">
        <v>3630</v>
      </c>
      <c r="L335" s="23"/>
      <c r="M335" s="23"/>
      <c r="N335" s="23">
        <v>319</v>
      </c>
      <c r="O335" s="23"/>
      <c r="P335" s="23"/>
      <c r="Q335" s="23"/>
      <c r="R335" s="23">
        <v>482</v>
      </c>
      <c r="S335" s="23">
        <v>316880</v>
      </c>
    </row>
    <row r="336" spans="1:19" ht="15">
      <c r="A336" s="14">
        <v>340</v>
      </c>
      <c r="B336" s="14" t="s">
        <v>363</v>
      </c>
      <c r="C336" s="14">
        <v>0</v>
      </c>
      <c r="D336" s="14" t="s">
        <v>641</v>
      </c>
      <c r="F336" s="14" t="s">
        <v>991</v>
      </c>
      <c r="G336" s="24" t="s">
        <v>367</v>
      </c>
      <c r="H336" s="23">
        <v>11</v>
      </c>
      <c r="I336" s="23"/>
      <c r="J336" s="23">
        <v>0</v>
      </c>
      <c r="K336" s="23">
        <v>121</v>
      </c>
      <c r="L336" s="23"/>
      <c r="M336" s="23"/>
      <c r="N336" s="23">
        <v>11</v>
      </c>
      <c r="O336" s="23"/>
      <c r="P336" s="23"/>
      <c r="Q336" s="23"/>
      <c r="R336" s="23">
        <v>19</v>
      </c>
      <c r="S336" s="23">
        <v>162</v>
      </c>
    </row>
    <row r="337" spans="1:19" ht="15">
      <c r="A337" s="14">
        <v>341</v>
      </c>
      <c r="B337" s="14" t="s">
        <v>364</v>
      </c>
      <c r="C337" s="14">
        <v>48995</v>
      </c>
      <c r="D337" s="14" t="s">
        <v>641</v>
      </c>
      <c r="F337" s="14" t="s">
        <v>992</v>
      </c>
      <c r="G337" s="24" t="s">
        <v>368</v>
      </c>
      <c r="H337" s="23">
        <v>0</v>
      </c>
      <c r="I337" s="23"/>
      <c r="J337" s="23">
        <v>0</v>
      </c>
      <c r="K337" s="23">
        <v>0</v>
      </c>
      <c r="L337" s="23"/>
      <c r="M337" s="23"/>
      <c r="N337" s="23">
        <v>0</v>
      </c>
      <c r="O337" s="23"/>
      <c r="P337" s="23"/>
      <c r="Q337" s="23"/>
      <c r="R337" s="23"/>
      <c r="S337" s="23">
        <v>0</v>
      </c>
    </row>
    <row r="338" spans="1:19" ht="15">
      <c r="A338" s="14">
        <v>345</v>
      </c>
      <c r="B338" s="14" t="s">
        <v>368</v>
      </c>
      <c r="C338" s="14">
        <v>0</v>
      </c>
      <c r="D338" s="14" t="s">
        <v>641</v>
      </c>
      <c r="F338" s="14" t="s">
        <v>993</v>
      </c>
      <c r="G338" s="24" t="s">
        <v>369</v>
      </c>
      <c r="H338" s="23">
        <v>788</v>
      </c>
      <c r="I338" s="23"/>
      <c r="J338" s="23">
        <v>1342514</v>
      </c>
      <c r="K338" s="23">
        <v>8886</v>
      </c>
      <c r="L338" s="23"/>
      <c r="M338" s="23"/>
      <c r="N338" s="23">
        <v>781</v>
      </c>
      <c r="O338" s="23"/>
      <c r="P338" s="23"/>
      <c r="Q338" s="23"/>
      <c r="R338" s="23">
        <v>1192</v>
      </c>
      <c r="S338" s="23">
        <v>1354161</v>
      </c>
    </row>
    <row r="339" spans="1:19" ht="15">
      <c r="A339" s="14">
        <v>355</v>
      </c>
      <c r="B339" s="14" t="s">
        <v>378</v>
      </c>
      <c r="C339" s="14">
        <v>1615</v>
      </c>
      <c r="D339" s="14" t="s">
        <v>641</v>
      </c>
      <c r="F339" s="14" t="s">
        <v>994</v>
      </c>
      <c r="G339" s="24" t="s">
        <v>370</v>
      </c>
      <c r="H339" s="23">
        <v>271</v>
      </c>
      <c r="I339" s="23"/>
      <c r="J339" s="23">
        <v>44632</v>
      </c>
      <c r="K339" s="23">
        <v>3054</v>
      </c>
      <c r="L339" s="23"/>
      <c r="M339" s="23"/>
      <c r="N339" s="23">
        <v>268</v>
      </c>
      <c r="O339" s="23"/>
      <c r="P339" s="23"/>
      <c r="Q339" s="23"/>
      <c r="R339" s="23">
        <v>399</v>
      </c>
      <c r="S339" s="23">
        <v>48624</v>
      </c>
    </row>
    <row r="340" spans="1:19" ht="15">
      <c r="A340" s="14">
        <v>356</v>
      </c>
      <c r="B340" s="14" t="s">
        <v>379</v>
      </c>
      <c r="C340" s="14">
        <v>107</v>
      </c>
      <c r="D340" s="14" t="s">
        <v>641</v>
      </c>
      <c r="F340" s="14" t="s">
        <v>995</v>
      </c>
      <c r="G340" s="24" t="s">
        <v>371</v>
      </c>
      <c r="H340" s="23">
        <v>167</v>
      </c>
      <c r="I340" s="23"/>
      <c r="J340" s="23">
        <v>64672</v>
      </c>
      <c r="K340" s="23">
        <v>1880</v>
      </c>
      <c r="L340" s="23"/>
      <c r="M340" s="23"/>
      <c r="N340" s="23">
        <v>165</v>
      </c>
      <c r="O340" s="23"/>
      <c r="P340" s="23"/>
      <c r="Q340" s="23"/>
      <c r="R340" s="23">
        <v>211</v>
      </c>
      <c r="S340" s="23">
        <v>67095</v>
      </c>
    </row>
    <row r="341" spans="1:19" ht="15">
      <c r="A341" s="14">
        <v>357</v>
      </c>
      <c r="B341" s="14" t="s">
        <v>380</v>
      </c>
      <c r="C341" s="14">
        <v>2585</v>
      </c>
      <c r="D341" s="14" t="s">
        <v>641</v>
      </c>
      <c r="F341" s="14" t="s">
        <v>996</v>
      </c>
      <c r="G341" s="24" t="s">
        <v>372</v>
      </c>
      <c r="H341" s="23">
        <v>705</v>
      </c>
      <c r="I341" s="23"/>
      <c r="J341" s="23">
        <v>2050378</v>
      </c>
      <c r="K341" s="23">
        <v>7946</v>
      </c>
      <c r="L341" s="23"/>
      <c r="M341" s="23"/>
      <c r="N341" s="23">
        <v>698</v>
      </c>
      <c r="O341" s="23"/>
      <c r="P341" s="23"/>
      <c r="Q341" s="23"/>
      <c r="R341" s="23">
        <v>1066</v>
      </c>
      <c r="S341" s="23">
        <v>2060793</v>
      </c>
    </row>
    <row r="342" spans="1:19" ht="15">
      <c r="A342" s="14">
        <v>367</v>
      </c>
      <c r="B342" s="14" t="s">
        <v>643</v>
      </c>
      <c r="C342" s="14">
        <v>5378</v>
      </c>
      <c r="D342" s="14" t="s">
        <v>641</v>
      </c>
      <c r="F342" s="14" t="s">
        <v>997</v>
      </c>
      <c r="G342" s="24" t="s">
        <v>373</v>
      </c>
      <c r="H342" s="23">
        <v>389</v>
      </c>
      <c r="I342" s="23"/>
      <c r="J342" s="23">
        <v>518363</v>
      </c>
      <c r="K342" s="23">
        <v>4381</v>
      </c>
      <c r="L342" s="23"/>
      <c r="M342" s="23"/>
      <c r="N342" s="23">
        <v>385</v>
      </c>
      <c r="O342" s="23"/>
      <c r="P342" s="23"/>
      <c r="Q342" s="23"/>
      <c r="R342" s="23">
        <v>561</v>
      </c>
      <c r="S342" s="23">
        <v>524079</v>
      </c>
    </row>
    <row r="343" spans="1:19" ht="15">
      <c r="A343" s="14">
        <v>368</v>
      </c>
      <c r="B343" s="14" t="s">
        <v>391</v>
      </c>
      <c r="C343" s="14">
        <v>233</v>
      </c>
      <c r="D343" s="14" t="s">
        <v>641</v>
      </c>
      <c r="F343" s="14" t="s">
        <v>998</v>
      </c>
      <c r="G343" s="24" t="s">
        <v>374</v>
      </c>
      <c r="H343" s="23">
        <v>666</v>
      </c>
      <c r="I343" s="23"/>
      <c r="J343" s="23">
        <v>1725530</v>
      </c>
      <c r="K343" s="23">
        <v>7505</v>
      </c>
      <c r="L343" s="23"/>
      <c r="M343" s="23"/>
      <c r="N343" s="23">
        <v>659</v>
      </c>
      <c r="O343" s="23"/>
      <c r="P343" s="23"/>
      <c r="Q343" s="23"/>
      <c r="R343" s="23">
        <v>1045</v>
      </c>
      <c r="S343" s="23">
        <v>1735405</v>
      </c>
    </row>
    <row r="344" spans="1:19" ht="15">
      <c r="A344" s="14">
        <v>528</v>
      </c>
      <c r="B344" s="14" t="s">
        <v>555</v>
      </c>
      <c r="C344" s="14">
        <v>2130</v>
      </c>
      <c r="D344" s="14" t="s">
        <v>641</v>
      </c>
      <c r="F344" s="14" t="s">
        <v>999</v>
      </c>
      <c r="G344" s="24" t="s">
        <v>375</v>
      </c>
      <c r="H344" s="23">
        <v>975</v>
      </c>
      <c r="I344" s="23"/>
      <c r="J344" s="23">
        <v>5048039</v>
      </c>
      <c r="K344" s="23">
        <v>10990</v>
      </c>
      <c r="L344" s="23"/>
      <c r="M344" s="23"/>
      <c r="N344" s="23">
        <v>966</v>
      </c>
      <c r="O344" s="23"/>
      <c r="P344" s="23"/>
      <c r="Q344" s="23"/>
      <c r="R344" s="23">
        <v>1509</v>
      </c>
      <c r="S344" s="23">
        <v>5062479</v>
      </c>
    </row>
    <row r="345" spans="1:19" ht="15">
      <c r="A345" s="14">
        <v>529</v>
      </c>
      <c r="B345" s="14" t="s">
        <v>556</v>
      </c>
      <c r="C345" s="14">
        <v>8384</v>
      </c>
      <c r="D345" s="14" t="s">
        <v>641</v>
      </c>
      <c r="F345" s="14" t="s">
        <v>1000</v>
      </c>
      <c r="G345" s="24" t="s">
        <v>376</v>
      </c>
      <c r="H345" s="23">
        <v>530</v>
      </c>
      <c r="I345" s="23"/>
      <c r="J345" s="23">
        <v>0</v>
      </c>
      <c r="K345" s="23">
        <v>5977</v>
      </c>
      <c r="L345" s="23"/>
      <c r="M345" s="23"/>
      <c r="N345" s="23">
        <v>525</v>
      </c>
      <c r="O345" s="23"/>
      <c r="P345" s="23"/>
      <c r="Q345" s="23"/>
      <c r="R345" s="23">
        <v>717</v>
      </c>
      <c r="S345" s="23">
        <v>7749</v>
      </c>
    </row>
    <row r="346" spans="1:19" ht="15">
      <c r="A346" s="14">
        <v>530</v>
      </c>
      <c r="B346" s="14" t="s">
        <v>557</v>
      </c>
      <c r="C346" s="14">
        <v>0</v>
      </c>
      <c r="D346" s="14" t="s">
        <v>641</v>
      </c>
      <c r="F346" s="14" t="s">
        <v>1001</v>
      </c>
      <c r="G346" s="24" t="s">
        <v>377</v>
      </c>
      <c r="H346" s="23">
        <v>7824</v>
      </c>
      <c r="I346" s="23"/>
      <c r="J346" s="23">
        <v>30062</v>
      </c>
      <c r="K346" s="23">
        <v>4008</v>
      </c>
      <c r="L346" s="23"/>
      <c r="M346" s="23"/>
      <c r="N346" s="23">
        <v>355</v>
      </c>
      <c r="O346" s="23"/>
      <c r="P346" s="23">
        <v>12280</v>
      </c>
      <c r="Q346" s="23">
        <v>1599</v>
      </c>
      <c r="R346" s="23">
        <v>1300</v>
      </c>
      <c r="S346" s="23">
        <v>57428</v>
      </c>
    </row>
    <row r="347" spans="1:19" ht="15">
      <c r="A347" s="14">
        <v>531</v>
      </c>
      <c r="B347" s="14" t="s">
        <v>558</v>
      </c>
      <c r="C347" s="14">
        <v>1907</v>
      </c>
      <c r="D347" s="14" t="s">
        <v>641</v>
      </c>
      <c r="F347" s="14" t="s">
        <v>1002</v>
      </c>
      <c r="G347" s="24" t="s">
        <v>378</v>
      </c>
      <c r="H347" s="23">
        <v>143</v>
      </c>
      <c r="I347" s="23"/>
      <c r="J347" s="23">
        <v>10714</v>
      </c>
      <c r="K347" s="23">
        <v>1615</v>
      </c>
      <c r="L347" s="23"/>
      <c r="M347" s="23"/>
      <c r="N347" s="23">
        <v>572</v>
      </c>
      <c r="O347" s="23"/>
      <c r="P347" s="23">
        <v>12190</v>
      </c>
      <c r="Q347" s="23"/>
      <c r="R347" s="23">
        <v>186</v>
      </c>
      <c r="S347" s="23">
        <v>25420</v>
      </c>
    </row>
    <row r="348" spans="1:19" ht="15">
      <c r="A348" s="14">
        <v>532</v>
      </c>
      <c r="B348" s="14" t="s">
        <v>559</v>
      </c>
      <c r="C348" s="14">
        <v>1733</v>
      </c>
      <c r="D348" s="14" t="s">
        <v>641</v>
      </c>
      <c r="F348" s="14" t="s">
        <v>1003</v>
      </c>
      <c r="G348" s="24" t="s">
        <v>379</v>
      </c>
      <c r="H348" s="23">
        <v>9</v>
      </c>
      <c r="I348" s="23"/>
      <c r="J348" s="23">
        <v>0</v>
      </c>
      <c r="K348" s="23">
        <v>107</v>
      </c>
      <c r="L348" s="23"/>
      <c r="M348" s="23"/>
      <c r="N348" s="23">
        <v>9</v>
      </c>
      <c r="O348" s="23"/>
      <c r="P348" s="23"/>
      <c r="Q348" s="23"/>
      <c r="R348" s="23">
        <v>18</v>
      </c>
      <c r="S348" s="23">
        <v>143</v>
      </c>
    </row>
    <row r="349" spans="1:19" ht="15">
      <c r="A349" s="14">
        <v>533</v>
      </c>
      <c r="B349" s="14" t="s">
        <v>561</v>
      </c>
      <c r="C349" s="14">
        <v>1901</v>
      </c>
      <c r="D349" s="14" t="s">
        <v>641</v>
      </c>
      <c r="F349" s="14" t="s">
        <v>1004</v>
      </c>
      <c r="G349" s="24" t="s">
        <v>380</v>
      </c>
      <c r="H349" s="23">
        <v>229</v>
      </c>
      <c r="I349" s="23"/>
      <c r="J349" s="23">
        <v>0</v>
      </c>
      <c r="K349" s="23">
        <v>2585</v>
      </c>
      <c r="L349" s="23"/>
      <c r="M349" s="23"/>
      <c r="N349" s="23">
        <v>227</v>
      </c>
      <c r="O349" s="23"/>
      <c r="P349" s="23"/>
      <c r="Q349" s="23"/>
      <c r="R349" s="23">
        <v>358</v>
      </c>
      <c r="S349" s="23">
        <v>3399</v>
      </c>
    </row>
    <row r="350" spans="1:19" ht="15">
      <c r="A350" s="14">
        <v>534</v>
      </c>
      <c r="B350" s="14" t="s">
        <v>562</v>
      </c>
      <c r="C350" s="14">
        <v>397</v>
      </c>
      <c r="D350" s="14" t="s">
        <v>641</v>
      </c>
      <c r="F350" s="14" t="s">
        <v>1005</v>
      </c>
      <c r="G350" s="24" t="s">
        <v>381</v>
      </c>
      <c r="H350" s="23">
        <v>18</v>
      </c>
      <c r="I350" s="23"/>
      <c r="J350" s="23">
        <v>0</v>
      </c>
      <c r="K350" s="23">
        <v>204</v>
      </c>
      <c r="L350" s="23"/>
      <c r="M350" s="23"/>
      <c r="N350" s="23">
        <v>18</v>
      </c>
      <c r="O350" s="23"/>
      <c r="P350" s="23">
        <v>10968</v>
      </c>
      <c r="Q350" s="23"/>
      <c r="R350" s="23">
        <v>11</v>
      </c>
      <c r="S350" s="23">
        <v>11219</v>
      </c>
    </row>
    <row r="351" spans="1:19" ht="15">
      <c r="A351" s="14">
        <v>535</v>
      </c>
      <c r="B351" s="14" t="s">
        <v>563</v>
      </c>
      <c r="C351" s="14">
        <v>2905</v>
      </c>
      <c r="D351" s="14" t="s">
        <v>641</v>
      </c>
      <c r="F351" s="14" t="s">
        <v>1006</v>
      </c>
      <c r="G351" s="24" t="s">
        <v>382</v>
      </c>
      <c r="H351" s="23">
        <v>0</v>
      </c>
      <c r="I351" s="23"/>
      <c r="J351" s="23">
        <v>0</v>
      </c>
      <c r="K351" s="23">
        <v>0</v>
      </c>
      <c r="L351" s="23"/>
      <c r="M351" s="23"/>
      <c r="N351" s="23">
        <v>0</v>
      </c>
      <c r="O351" s="23"/>
      <c r="P351" s="23"/>
      <c r="Q351" s="23"/>
      <c r="R351" s="23">
        <v>0</v>
      </c>
      <c r="S351" s="23">
        <v>0</v>
      </c>
    </row>
    <row r="352" spans="1:19" ht="15">
      <c r="A352" s="14">
        <v>536</v>
      </c>
      <c r="B352" s="14" t="s">
        <v>564</v>
      </c>
      <c r="C352" s="14">
        <v>976</v>
      </c>
      <c r="D352" s="14" t="s">
        <v>641</v>
      </c>
      <c r="F352" s="14" t="s">
        <v>1007</v>
      </c>
      <c r="G352" s="24" t="s">
        <v>383</v>
      </c>
      <c r="H352" s="23">
        <v>2</v>
      </c>
      <c r="I352" s="23"/>
      <c r="J352" s="23">
        <v>0</v>
      </c>
      <c r="K352" s="23">
        <v>26</v>
      </c>
      <c r="L352" s="23"/>
      <c r="M352" s="23"/>
      <c r="N352" s="23">
        <v>2</v>
      </c>
      <c r="O352" s="23"/>
      <c r="P352" s="23"/>
      <c r="Q352" s="23"/>
      <c r="R352" s="23">
        <v>0</v>
      </c>
      <c r="S352" s="23">
        <v>30</v>
      </c>
    </row>
    <row r="353" spans="1:19" ht="15">
      <c r="A353" s="14">
        <v>537</v>
      </c>
      <c r="B353" s="14" t="s">
        <v>565</v>
      </c>
      <c r="C353" s="14">
        <v>932</v>
      </c>
      <c r="D353" s="14" t="s">
        <v>641</v>
      </c>
      <c r="F353" s="14" t="s">
        <v>1008</v>
      </c>
      <c r="G353" s="24" t="s">
        <v>384</v>
      </c>
      <c r="H353" s="23">
        <v>39</v>
      </c>
      <c r="I353" s="23"/>
      <c r="J353" s="23">
        <v>0</v>
      </c>
      <c r="K353" s="23">
        <v>441</v>
      </c>
      <c r="L353" s="23"/>
      <c r="M353" s="23"/>
      <c r="N353" s="23">
        <v>39</v>
      </c>
      <c r="O353" s="23"/>
      <c r="P353" s="23"/>
      <c r="Q353" s="23"/>
      <c r="R353" s="23">
        <v>27</v>
      </c>
      <c r="S353" s="23">
        <v>546</v>
      </c>
    </row>
    <row r="354" spans="1:19" ht="15">
      <c r="A354" s="14">
        <v>538</v>
      </c>
      <c r="B354" s="14" t="s">
        <v>566</v>
      </c>
      <c r="C354" s="14">
        <v>7528</v>
      </c>
      <c r="D354" s="14" t="s">
        <v>641</v>
      </c>
      <c r="F354" s="14" t="s">
        <v>1009</v>
      </c>
      <c r="G354" s="24" t="s">
        <v>385</v>
      </c>
      <c r="H354" s="23">
        <v>0</v>
      </c>
      <c r="I354" s="23"/>
      <c r="J354" s="23">
        <v>0</v>
      </c>
      <c r="K354" s="23">
        <v>0</v>
      </c>
      <c r="L354" s="23"/>
      <c r="M354" s="23"/>
      <c r="N354" s="23">
        <v>0</v>
      </c>
      <c r="O354" s="23"/>
      <c r="P354" s="23"/>
      <c r="Q354" s="23"/>
      <c r="R354" s="23">
        <v>0</v>
      </c>
      <c r="S354" s="23">
        <v>0</v>
      </c>
    </row>
    <row r="355" spans="1:19" ht="15">
      <c r="A355" s="14">
        <v>539</v>
      </c>
      <c r="B355" s="14" t="s">
        <v>567</v>
      </c>
      <c r="C355" s="14">
        <v>8</v>
      </c>
      <c r="D355" s="14" t="s">
        <v>641</v>
      </c>
      <c r="F355" s="14" t="s">
        <v>1010</v>
      </c>
      <c r="G355" s="24" t="s">
        <v>386</v>
      </c>
      <c r="H355" s="23">
        <v>0</v>
      </c>
      <c r="I355" s="23"/>
      <c r="J355" s="23">
        <v>0</v>
      </c>
      <c r="K355" s="23">
        <v>0</v>
      </c>
      <c r="L355" s="23"/>
      <c r="M355" s="23"/>
      <c r="N355" s="23">
        <v>394</v>
      </c>
      <c r="O355" s="23"/>
      <c r="P355" s="23"/>
      <c r="Q355" s="23">
        <v>0</v>
      </c>
      <c r="R355" s="23">
        <v>0</v>
      </c>
      <c r="S355" s="23">
        <v>394</v>
      </c>
    </row>
    <row r="356" spans="1:19" ht="15">
      <c r="A356" s="14">
        <v>541</v>
      </c>
      <c r="B356" s="14" t="s">
        <v>570</v>
      </c>
      <c r="C356" s="14">
        <v>35181</v>
      </c>
      <c r="D356" s="14" t="s">
        <v>641</v>
      </c>
      <c r="F356" s="14" t="s">
        <v>1011</v>
      </c>
      <c r="G356" s="24" t="s">
        <v>387</v>
      </c>
      <c r="H356" s="23">
        <v>6110</v>
      </c>
      <c r="I356" s="23">
        <v>8910</v>
      </c>
      <c r="J356" s="23">
        <v>2337</v>
      </c>
      <c r="K356" s="23">
        <v>12134</v>
      </c>
      <c r="L356" s="23"/>
      <c r="M356" s="23"/>
      <c r="N356" s="23">
        <v>20223</v>
      </c>
      <c r="O356" s="23"/>
      <c r="P356" s="23"/>
      <c r="Q356" s="23">
        <v>1211</v>
      </c>
      <c r="R356" s="23">
        <v>842</v>
      </c>
      <c r="S356" s="23">
        <v>51767</v>
      </c>
    </row>
    <row r="357" spans="1:19" ht="15">
      <c r="A357" s="14">
        <v>542</v>
      </c>
      <c r="B357" s="14" t="s">
        <v>571</v>
      </c>
      <c r="C357" s="14">
        <v>0</v>
      </c>
      <c r="D357" s="14" t="s">
        <v>641</v>
      </c>
      <c r="F357" s="14" t="s">
        <v>1012</v>
      </c>
      <c r="G357" s="24" t="s">
        <v>388</v>
      </c>
      <c r="H357" s="23">
        <v>1602</v>
      </c>
      <c r="I357" s="23">
        <v>5962</v>
      </c>
      <c r="J357" s="23">
        <v>1564</v>
      </c>
      <c r="K357" s="23">
        <v>4103</v>
      </c>
      <c r="L357" s="23"/>
      <c r="M357" s="23"/>
      <c r="N357" s="23">
        <v>361</v>
      </c>
      <c r="O357" s="23"/>
      <c r="P357" s="23"/>
      <c r="Q357" s="23"/>
      <c r="R357" s="23">
        <v>174</v>
      </c>
      <c r="S357" s="23">
        <v>13766</v>
      </c>
    </row>
    <row r="358" spans="1:19" ht="15">
      <c r="A358" s="14">
        <v>545</v>
      </c>
      <c r="B358" s="14" t="s">
        <v>574</v>
      </c>
      <c r="C358" s="14">
        <v>6324</v>
      </c>
      <c r="D358" s="14" t="s">
        <v>641</v>
      </c>
      <c r="F358" s="14" t="s">
        <v>1013</v>
      </c>
      <c r="G358" s="24" t="s">
        <v>389</v>
      </c>
      <c r="H358" s="23">
        <v>198</v>
      </c>
      <c r="I358" s="23">
        <v>15392</v>
      </c>
      <c r="J358" s="23">
        <v>107</v>
      </c>
      <c r="K358" s="23">
        <v>2232</v>
      </c>
      <c r="L358" s="23"/>
      <c r="M358" s="23"/>
      <c r="N358" s="23">
        <v>196</v>
      </c>
      <c r="O358" s="23"/>
      <c r="P358" s="23">
        <v>25035</v>
      </c>
      <c r="Q358" s="23"/>
      <c r="R358" s="23">
        <v>277</v>
      </c>
      <c r="S358" s="23">
        <v>43437</v>
      </c>
    </row>
    <row r="359" spans="1:19" ht="15">
      <c r="A359" s="14">
        <v>547</v>
      </c>
      <c r="B359" s="14" t="s">
        <v>576</v>
      </c>
      <c r="C359" s="14">
        <v>1854</v>
      </c>
      <c r="D359" s="14" t="s">
        <v>641</v>
      </c>
      <c r="F359" s="14" t="s">
        <v>1014</v>
      </c>
      <c r="G359" s="24" t="s">
        <v>643</v>
      </c>
      <c r="H359" s="23">
        <v>477</v>
      </c>
      <c r="I359" s="23"/>
      <c r="J359" s="23">
        <v>10719</v>
      </c>
      <c r="K359" s="23">
        <v>5378</v>
      </c>
      <c r="L359" s="23"/>
      <c r="M359" s="23"/>
      <c r="N359" s="23">
        <v>804</v>
      </c>
      <c r="O359" s="23"/>
      <c r="P359" s="23"/>
      <c r="Q359" s="23">
        <v>0</v>
      </c>
      <c r="R359" s="23">
        <v>580</v>
      </c>
      <c r="S359" s="23">
        <v>17958</v>
      </c>
    </row>
    <row r="360" spans="1:19" ht="15">
      <c r="A360" s="14">
        <v>548</v>
      </c>
      <c r="B360" s="14" t="s">
        <v>577</v>
      </c>
      <c r="C360" s="14">
        <v>141</v>
      </c>
      <c r="D360" s="14" t="s">
        <v>641</v>
      </c>
      <c r="F360" s="14" t="s">
        <v>1015</v>
      </c>
      <c r="G360" s="24" t="s">
        <v>391</v>
      </c>
      <c r="H360" s="23">
        <v>21</v>
      </c>
      <c r="I360" s="23"/>
      <c r="J360" s="23">
        <v>0</v>
      </c>
      <c r="K360" s="23">
        <v>233</v>
      </c>
      <c r="L360" s="23"/>
      <c r="M360" s="23"/>
      <c r="N360" s="23">
        <v>20</v>
      </c>
      <c r="O360" s="23"/>
      <c r="P360" s="23"/>
      <c r="Q360" s="23"/>
      <c r="R360" s="23">
        <v>31</v>
      </c>
      <c r="S360" s="23">
        <v>305</v>
      </c>
    </row>
    <row r="361" spans="1:19" ht="15">
      <c r="A361" s="14">
        <v>549</v>
      </c>
      <c r="B361" s="14" t="s">
        <v>578</v>
      </c>
      <c r="C361" s="14">
        <v>2034</v>
      </c>
      <c r="D361" s="14" t="s">
        <v>641</v>
      </c>
      <c r="F361" s="14" t="s">
        <v>1016</v>
      </c>
      <c r="G361" s="24" t="s">
        <v>392</v>
      </c>
      <c r="H361" s="23">
        <v>296</v>
      </c>
      <c r="I361" s="23">
        <v>3324</v>
      </c>
      <c r="J361" s="23">
        <v>872</v>
      </c>
      <c r="K361" s="23">
        <v>3341</v>
      </c>
      <c r="L361" s="23"/>
      <c r="M361" s="23"/>
      <c r="N361" s="23">
        <v>294</v>
      </c>
      <c r="O361" s="23"/>
      <c r="P361" s="23"/>
      <c r="Q361" s="23"/>
      <c r="R361" s="23">
        <v>196</v>
      </c>
      <c r="S361" s="23">
        <v>8323</v>
      </c>
    </row>
    <row r="362" spans="1:19" ht="15">
      <c r="A362" s="14">
        <v>553</v>
      </c>
      <c r="B362" s="14" t="s">
        <v>582</v>
      </c>
      <c r="C362" s="14">
        <v>5179</v>
      </c>
      <c r="D362" s="14" t="s">
        <v>641</v>
      </c>
      <c r="F362" s="14" t="s">
        <v>1017</v>
      </c>
      <c r="G362" s="24" t="s">
        <v>393</v>
      </c>
      <c r="H362" s="23">
        <v>6277</v>
      </c>
      <c r="I362" s="23">
        <v>26177</v>
      </c>
      <c r="J362" s="23">
        <v>6867</v>
      </c>
      <c r="K362" s="23">
        <v>7034</v>
      </c>
      <c r="L362" s="23"/>
      <c r="M362" s="23"/>
      <c r="N362" s="23">
        <v>7739</v>
      </c>
      <c r="O362" s="23"/>
      <c r="P362" s="23">
        <v>17287</v>
      </c>
      <c r="Q362" s="23">
        <v>215</v>
      </c>
      <c r="R362" s="23">
        <v>282</v>
      </c>
      <c r="S362" s="23">
        <v>71878</v>
      </c>
    </row>
    <row r="363" spans="1:19" ht="15">
      <c r="A363" s="14">
        <v>554</v>
      </c>
      <c r="B363" s="14" t="s">
        <v>583</v>
      </c>
      <c r="C363" s="14">
        <v>1352</v>
      </c>
      <c r="D363" s="14" t="s">
        <v>641</v>
      </c>
      <c r="F363" s="14" t="s">
        <v>1018</v>
      </c>
      <c r="G363" s="24" t="s">
        <v>394</v>
      </c>
      <c r="H363" s="23">
        <v>105</v>
      </c>
      <c r="I363" s="23"/>
      <c r="J363" s="23">
        <v>0</v>
      </c>
      <c r="K363" s="23">
        <v>1188</v>
      </c>
      <c r="L363" s="23"/>
      <c r="M363" s="23"/>
      <c r="N363" s="23">
        <v>104</v>
      </c>
      <c r="O363" s="23"/>
      <c r="P363" s="23"/>
      <c r="Q363" s="23"/>
      <c r="R363" s="23">
        <v>128</v>
      </c>
      <c r="S363" s="23">
        <v>1525</v>
      </c>
    </row>
    <row r="364" spans="1:19" ht="15">
      <c r="A364" s="14">
        <v>556</v>
      </c>
      <c r="B364" s="14" t="s">
        <v>585</v>
      </c>
      <c r="C364" s="14">
        <v>3018</v>
      </c>
      <c r="D364" s="14" t="s">
        <v>641</v>
      </c>
      <c r="F364" s="14" t="s">
        <v>1019</v>
      </c>
      <c r="G364" s="24" t="s">
        <v>395</v>
      </c>
      <c r="H364" s="23">
        <v>99</v>
      </c>
      <c r="I364" s="23">
        <v>2027</v>
      </c>
      <c r="J364" s="23">
        <v>532</v>
      </c>
      <c r="K364" s="23">
        <v>1112</v>
      </c>
      <c r="L364" s="23"/>
      <c r="M364" s="23"/>
      <c r="N364" s="23">
        <v>98</v>
      </c>
      <c r="O364" s="23"/>
      <c r="P364" s="23"/>
      <c r="Q364" s="23"/>
      <c r="R364" s="23">
        <v>109</v>
      </c>
      <c r="S364" s="23">
        <v>3977</v>
      </c>
    </row>
    <row r="365" spans="1:19" ht="15">
      <c r="A365" s="14">
        <v>557</v>
      </c>
      <c r="B365" s="14" t="s">
        <v>586</v>
      </c>
      <c r="C365" s="14">
        <v>32</v>
      </c>
      <c r="D365" s="14" t="s">
        <v>641</v>
      </c>
      <c r="F365" s="14" t="s">
        <v>1020</v>
      </c>
      <c r="G365" s="24" t="s">
        <v>396</v>
      </c>
      <c r="H365" s="23">
        <v>171</v>
      </c>
      <c r="I365" s="23"/>
      <c r="J365" s="23">
        <v>0</v>
      </c>
      <c r="K365" s="23">
        <v>1930</v>
      </c>
      <c r="L365" s="23"/>
      <c r="M365" s="23"/>
      <c r="N365" s="23">
        <v>170</v>
      </c>
      <c r="O365" s="23"/>
      <c r="P365" s="23"/>
      <c r="Q365" s="23"/>
      <c r="R365" s="23">
        <v>3</v>
      </c>
      <c r="S365" s="23">
        <v>2274</v>
      </c>
    </row>
    <row r="366" spans="1:19" ht="15">
      <c r="A366" s="14">
        <v>558</v>
      </c>
      <c r="B366" s="14" t="s">
        <v>587</v>
      </c>
      <c r="C366" s="14">
        <v>976</v>
      </c>
      <c r="D366" s="14" t="s">
        <v>641</v>
      </c>
      <c r="F366" s="14" t="s">
        <v>1021</v>
      </c>
      <c r="G366" s="24" t="s">
        <v>397</v>
      </c>
      <c r="H366" s="23">
        <v>18</v>
      </c>
      <c r="I366" s="23"/>
      <c r="J366" s="23">
        <v>0</v>
      </c>
      <c r="K366" s="23">
        <v>197</v>
      </c>
      <c r="L366" s="23"/>
      <c r="M366" s="23"/>
      <c r="N366" s="23">
        <v>17</v>
      </c>
      <c r="O366" s="23"/>
      <c r="P366" s="23"/>
      <c r="Q366" s="23"/>
      <c r="R366" s="23">
        <v>18</v>
      </c>
      <c r="S366" s="23">
        <v>250</v>
      </c>
    </row>
    <row r="367" spans="1:19" ht="15">
      <c r="A367" s="14">
        <v>500</v>
      </c>
      <c r="B367" s="14" t="s">
        <v>526</v>
      </c>
      <c r="C367" s="14">
        <v>15778</v>
      </c>
      <c r="D367" s="14" t="s">
        <v>641</v>
      </c>
      <c r="F367" s="14" t="s">
        <v>1022</v>
      </c>
      <c r="G367" s="24" t="s">
        <v>398</v>
      </c>
      <c r="H367" s="23">
        <v>34</v>
      </c>
      <c r="I367" s="23"/>
      <c r="J367" s="23">
        <v>0</v>
      </c>
      <c r="K367" s="23">
        <v>386</v>
      </c>
      <c r="L367" s="23"/>
      <c r="M367" s="23"/>
      <c r="N367" s="23">
        <v>34</v>
      </c>
      <c r="O367" s="23"/>
      <c r="P367" s="23"/>
      <c r="Q367" s="23"/>
      <c r="R367" s="23">
        <v>15</v>
      </c>
      <c r="S367" s="23">
        <v>469</v>
      </c>
    </row>
    <row r="368" spans="1:19" ht="15">
      <c r="A368" s="14">
        <v>501</v>
      </c>
      <c r="B368" s="14" t="s">
        <v>527</v>
      </c>
      <c r="C368" s="14">
        <v>282</v>
      </c>
      <c r="D368" s="14" t="s">
        <v>641</v>
      </c>
      <c r="F368" s="14" t="s">
        <v>1023</v>
      </c>
      <c r="G368" s="24" t="s">
        <v>399</v>
      </c>
      <c r="H368" s="23">
        <v>3265</v>
      </c>
      <c r="I368" s="23"/>
      <c r="J368" s="23">
        <v>0</v>
      </c>
      <c r="K368" s="23">
        <v>4253</v>
      </c>
      <c r="L368" s="23"/>
      <c r="M368" s="23"/>
      <c r="N368" s="23">
        <v>6478</v>
      </c>
      <c r="O368" s="23"/>
      <c r="P368" s="23">
        <v>14425</v>
      </c>
      <c r="Q368" s="23">
        <v>47</v>
      </c>
      <c r="R368" s="23">
        <v>412</v>
      </c>
      <c r="S368" s="23">
        <v>28880</v>
      </c>
    </row>
    <row r="369" spans="1:19" ht="15">
      <c r="A369" s="14">
        <v>404</v>
      </c>
      <c r="B369" s="14" t="s">
        <v>427</v>
      </c>
      <c r="C369" s="14">
        <v>7</v>
      </c>
      <c r="D369" s="14" t="s">
        <v>641</v>
      </c>
      <c r="F369" s="14" t="s">
        <v>1024</v>
      </c>
      <c r="G369" s="24" t="s">
        <v>400</v>
      </c>
      <c r="H369" s="23">
        <v>340</v>
      </c>
      <c r="I369" s="23"/>
      <c r="J369" s="23">
        <v>0</v>
      </c>
      <c r="K369" s="23">
        <v>3831</v>
      </c>
      <c r="L369" s="23"/>
      <c r="M369" s="23"/>
      <c r="N369" s="23">
        <v>337</v>
      </c>
      <c r="O369" s="23"/>
      <c r="P369" s="23"/>
      <c r="Q369" s="23"/>
      <c r="R369" s="23">
        <v>485</v>
      </c>
      <c r="S369" s="23">
        <v>4993</v>
      </c>
    </row>
    <row r="370" spans="1:19" ht="15">
      <c r="A370" s="14">
        <v>407</v>
      </c>
      <c r="B370" s="14" t="s">
        <v>430</v>
      </c>
      <c r="C370" s="14">
        <v>524</v>
      </c>
      <c r="D370" s="14" t="s">
        <v>641</v>
      </c>
      <c r="F370" s="14" t="s">
        <v>1025</v>
      </c>
      <c r="G370" s="24" t="s">
        <v>401</v>
      </c>
      <c r="H370" s="23">
        <v>68</v>
      </c>
      <c r="I370" s="23"/>
      <c r="J370" s="23">
        <v>0</v>
      </c>
      <c r="K370" s="23">
        <v>771</v>
      </c>
      <c r="L370" s="23"/>
      <c r="M370" s="23"/>
      <c r="N370" s="23">
        <v>68</v>
      </c>
      <c r="O370" s="23"/>
      <c r="P370" s="23"/>
      <c r="Q370" s="23"/>
      <c r="R370" s="23">
        <v>98</v>
      </c>
      <c r="S370" s="23">
        <v>1005</v>
      </c>
    </row>
    <row r="371" spans="1:19" ht="15">
      <c r="A371" s="14">
        <v>411</v>
      </c>
      <c r="B371" s="14" t="s">
        <v>434</v>
      </c>
      <c r="C371" s="14">
        <v>429</v>
      </c>
      <c r="D371" s="14" t="s">
        <v>641</v>
      </c>
      <c r="F371" s="14" t="s">
        <v>1026</v>
      </c>
      <c r="G371" s="24" t="s">
        <v>402</v>
      </c>
      <c r="H371" s="23">
        <v>4237</v>
      </c>
      <c r="I371" s="23"/>
      <c r="J371" s="23">
        <v>0</v>
      </c>
      <c r="K371" s="23">
        <v>10084</v>
      </c>
      <c r="L371" s="23"/>
      <c r="M371" s="23"/>
      <c r="N371" s="23">
        <v>7638</v>
      </c>
      <c r="O371" s="23"/>
      <c r="P371" s="23">
        <v>25989</v>
      </c>
      <c r="Q371" s="23">
        <v>859</v>
      </c>
      <c r="R371" s="23">
        <v>1164</v>
      </c>
      <c r="S371" s="23">
        <v>49971</v>
      </c>
    </row>
    <row r="372" spans="1:19" ht="15">
      <c r="A372" s="14">
        <v>412</v>
      </c>
      <c r="B372" s="14" t="s">
        <v>435</v>
      </c>
      <c r="C372" s="14">
        <v>1841</v>
      </c>
      <c r="D372" s="14" t="s">
        <v>641</v>
      </c>
      <c r="F372" s="14" t="s">
        <v>1027</v>
      </c>
      <c r="G372" s="24" t="s">
        <v>403</v>
      </c>
      <c r="H372" s="23">
        <v>904</v>
      </c>
      <c r="I372" s="23">
        <v>435</v>
      </c>
      <c r="J372" s="23">
        <v>114</v>
      </c>
      <c r="K372" s="23">
        <v>10192</v>
      </c>
      <c r="L372" s="23"/>
      <c r="M372" s="23"/>
      <c r="N372" s="23">
        <v>896</v>
      </c>
      <c r="O372" s="23"/>
      <c r="P372" s="23"/>
      <c r="Q372" s="23"/>
      <c r="R372" s="23">
        <v>1511</v>
      </c>
      <c r="S372" s="23">
        <v>14052</v>
      </c>
    </row>
    <row r="373" spans="1:19" ht="15">
      <c r="A373" s="14">
        <v>418</v>
      </c>
      <c r="B373" s="14" t="s">
        <v>441</v>
      </c>
      <c r="C373" s="14">
        <v>0</v>
      </c>
      <c r="D373" s="14" t="s">
        <v>641</v>
      </c>
      <c r="F373" s="14" t="s">
        <v>1028</v>
      </c>
      <c r="G373" s="24" t="s">
        <v>404</v>
      </c>
      <c r="H373" s="23">
        <v>95</v>
      </c>
      <c r="I373" s="23">
        <v>435</v>
      </c>
      <c r="J373" s="23">
        <v>114</v>
      </c>
      <c r="K373" s="23">
        <v>1075</v>
      </c>
      <c r="L373" s="23"/>
      <c r="M373" s="23"/>
      <c r="N373" s="23">
        <v>94</v>
      </c>
      <c r="O373" s="23"/>
      <c r="P373" s="23"/>
      <c r="Q373" s="23"/>
      <c r="R373" s="23">
        <v>27</v>
      </c>
      <c r="S373" s="23">
        <v>1840</v>
      </c>
    </row>
    <row r="374" spans="1:19" ht="15">
      <c r="A374" s="14">
        <v>443</v>
      </c>
      <c r="B374" s="14" t="s">
        <v>468</v>
      </c>
      <c r="C374" s="14">
        <v>216</v>
      </c>
      <c r="D374" s="14" t="s">
        <v>641</v>
      </c>
      <c r="F374" s="14" t="s">
        <v>1029</v>
      </c>
      <c r="G374" s="24" t="s">
        <v>405</v>
      </c>
      <c r="H374" s="23">
        <v>82</v>
      </c>
      <c r="I374" s="23">
        <v>435</v>
      </c>
      <c r="J374" s="23">
        <v>114</v>
      </c>
      <c r="K374" s="23">
        <v>921</v>
      </c>
      <c r="L374" s="23"/>
      <c r="M374" s="23"/>
      <c r="N374" s="23">
        <v>81</v>
      </c>
      <c r="O374" s="23"/>
      <c r="P374" s="23"/>
      <c r="Q374" s="23"/>
      <c r="R374" s="23">
        <v>14</v>
      </c>
      <c r="S374" s="23">
        <v>1647</v>
      </c>
    </row>
    <row r="375" spans="1:19" ht="15">
      <c r="A375" s="14">
        <v>444</v>
      </c>
      <c r="B375" s="14" t="s">
        <v>469</v>
      </c>
      <c r="C375" s="14">
        <v>63</v>
      </c>
      <c r="D375" s="14" t="s">
        <v>641</v>
      </c>
      <c r="F375" s="14" t="s">
        <v>1030</v>
      </c>
      <c r="G375" s="24" t="s">
        <v>406</v>
      </c>
      <c r="H375" s="23">
        <v>45</v>
      </c>
      <c r="I375" s="23"/>
      <c r="J375" s="23">
        <v>0</v>
      </c>
      <c r="K375" s="23">
        <v>507</v>
      </c>
      <c r="L375" s="23"/>
      <c r="M375" s="23"/>
      <c r="N375" s="23">
        <v>45</v>
      </c>
      <c r="O375" s="23"/>
      <c r="P375" s="23"/>
      <c r="Q375" s="23"/>
      <c r="R375" s="23">
        <v>22</v>
      </c>
      <c r="S375" s="23">
        <v>619</v>
      </c>
    </row>
    <row r="376" spans="1:19" ht="15">
      <c r="A376" s="14">
        <v>413</v>
      </c>
      <c r="B376" s="14" t="s">
        <v>436</v>
      </c>
      <c r="C376" s="14">
        <v>664</v>
      </c>
      <c r="D376" s="14" t="s">
        <v>641</v>
      </c>
      <c r="F376" s="14" t="s">
        <v>1031</v>
      </c>
      <c r="G376" s="24" t="s">
        <v>407</v>
      </c>
      <c r="H376" s="23">
        <v>1344</v>
      </c>
      <c r="I376" s="23">
        <v>20540</v>
      </c>
      <c r="J376" s="23">
        <v>143</v>
      </c>
      <c r="K376" s="23">
        <v>1192</v>
      </c>
      <c r="L376" s="23"/>
      <c r="M376" s="23"/>
      <c r="N376" s="23">
        <v>8534</v>
      </c>
      <c r="O376" s="23"/>
      <c r="P376" s="23">
        <v>24708</v>
      </c>
      <c r="Q376" s="23">
        <v>227</v>
      </c>
      <c r="R376" s="23">
        <v>118</v>
      </c>
      <c r="S376" s="23">
        <v>56806</v>
      </c>
    </row>
    <row r="377" spans="1:19" ht="15">
      <c r="A377" s="14">
        <v>491</v>
      </c>
      <c r="B377" s="14" t="s">
        <v>516</v>
      </c>
      <c r="C377" s="14">
        <v>151</v>
      </c>
      <c r="D377" s="14" t="s">
        <v>641</v>
      </c>
      <c r="F377" s="14" t="s">
        <v>1032</v>
      </c>
      <c r="G377" s="24" t="s">
        <v>408</v>
      </c>
      <c r="H377" s="23">
        <v>1477</v>
      </c>
      <c r="I377" s="23"/>
      <c r="J377" s="23">
        <v>0</v>
      </c>
      <c r="K377" s="23">
        <v>5017</v>
      </c>
      <c r="L377" s="23"/>
      <c r="M377" s="23"/>
      <c r="N377" s="23">
        <v>11552</v>
      </c>
      <c r="O377" s="23"/>
      <c r="P377" s="23">
        <v>31146</v>
      </c>
      <c r="Q377" s="23">
        <v>758</v>
      </c>
      <c r="R377" s="23">
        <v>159</v>
      </c>
      <c r="S377" s="23">
        <v>50109</v>
      </c>
    </row>
    <row r="378" spans="1:19" ht="15">
      <c r="A378" s="14">
        <v>492</v>
      </c>
      <c r="B378" s="14" t="s">
        <v>517</v>
      </c>
      <c r="C378" s="14">
        <v>111732</v>
      </c>
      <c r="D378" s="14" t="s">
        <v>641</v>
      </c>
      <c r="F378" s="14" t="s">
        <v>1033</v>
      </c>
      <c r="G378" s="24" t="s">
        <v>409</v>
      </c>
      <c r="H378" s="23">
        <v>4112</v>
      </c>
      <c r="I378" s="23"/>
      <c r="J378" s="23">
        <v>0</v>
      </c>
      <c r="K378" s="23">
        <v>11004</v>
      </c>
      <c r="L378" s="23"/>
      <c r="M378" s="23"/>
      <c r="N378" s="23">
        <v>1174</v>
      </c>
      <c r="O378" s="23"/>
      <c r="P378" s="23">
        <v>11205</v>
      </c>
      <c r="Q378" s="23">
        <v>3369</v>
      </c>
      <c r="R378" s="23">
        <v>1719</v>
      </c>
      <c r="S378" s="23">
        <v>32583</v>
      </c>
    </row>
    <row r="379" spans="1:19" ht="15">
      <c r="A379" s="14">
        <v>493</v>
      </c>
      <c r="B379" s="14" t="s">
        <v>519</v>
      </c>
      <c r="C379" s="14">
        <v>11466</v>
      </c>
      <c r="D379" s="14" t="s">
        <v>641</v>
      </c>
      <c r="F379" s="14" t="s">
        <v>1034</v>
      </c>
      <c r="G379" s="24" t="s">
        <v>410</v>
      </c>
      <c r="H379" s="23">
        <v>9</v>
      </c>
      <c r="I379" s="23"/>
      <c r="J379" s="23">
        <v>0</v>
      </c>
      <c r="K379" s="23">
        <v>102</v>
      </c>
      <c r="L379" s="23"/>
      <c r="M379" s="23"/>
      <c r="N379" s="23">
        <v>9</v>
      </c>
      <c r="O379" s="23"/>
      <c r="P379" s="23"/>
      <c r="Q379" s="23"/>
      <c r="R379" s="23">
        <v>0</v>
      </c>
      <c r="S379" s="23">
        <v>120</v>
      </c>
    </row>
    <row r="380" spans="1:19" ht="15">
      <c r="A380" s="14">
        <v>494</v>
      </c>
      <c r="B380" s="14" t="s">
        <v>520</v>
      </c>
      <c r="C380" s="14">
        <v>20725</v>
      </c>
      <c r="D380" s="14" t="s">
        <v>641</v>
      </c>
      <c r="F380" s="14" t="s">
        <v>1035</v>
      </c>
      <c r="G380" s="24" t="s">
        <v>411</v>
      </c>
      <c r="H380" s="23">
        <v>2608</v>
      </c>
      <c r="I380" s="23"/>
      <c r="J380" s="23">
        <v>0</v>
      </c>
      <c r="K380" s="23">
        <v>4288</v>
      </c>
      <c r="L380" s="23"/>
      <c r="M380" s="23"/>
      <c r="N380" s="23">
        <v>1547</v>
      </c>
      <c r="O380" s="23"/>
      <c r="P380" s="23"/>
      <c r="Q380" s="23"/>
      <c r="R380" s="23">
        <v>456</v>
      </c>
      <c r="S380" s="23">
        <v>8899</v>
      </c>
    </row>
    <row r="381" spans="1:19" ht="15">
      <c r="A381" s="14">
        <v>495</v>
      </c>
      <c r="B381" s="14" t="s">
        <v>521</v>
      </c>
      <c r="C381" s="14">
        <v>18746</v>
      </c>
      <c r="D381" s="14" t="s">
        <v>641</v>
      </c>
      <c r="F381" s="14" t="s">
        <v>1036</v>
      </c>
      <c r="G381" s="24" t="s">
        <v>412</v>
      </c>
      <c r="H381" s="23">
        <v>1603</v>
      </c>
      <c r="I381" s="23">
        <v>10149</v>
      </c>
      <c r="J381" s="23">
        <v>71</v>
      </c>
      <c r="K381" s="23">
        <v>2718</v>
      </c>
      <c r="L381" s="23"/>
      <c r="M381" s="23"/>
      <c r="N381" s="23">
        <v>239</v>
      </c>
      <c r="O381" s="23"/>
      <c r="P381" s="23"/>
      <c r="Q381" s="23">
        <v>0</v>
      </c>
      <c r="R381" s="23">
        <v>344</v>
      </c>
      <c r="S381" s="23">
        <v>15124</v>
      </c>
    </row>
    <row r="382" spans="1:19" ht="15">
      <c r="A382" s="14">
        <v>496</v>
      </c>
      <c r="B382" s="14" t="s">
        <v>522</v>
      </c>
      <c r="C382" s="14">
        <v>21547</v>
      </c>
      <c r="D382" s="14" t="s">
        <v>641</v>
      </c>
      <c r="F382" s="14" t="s">
        <v>1037</v>
      </c>
      <c r="G382" s="24" t="s">
        <v>413</v>
      </c>
      <c r="H382" s="23">
        <v>9877</v>
      </c>
      <c r="I382" s="23">
        <v>286146</v>
      </c>
      <c r="J382" s="23">
        <v>1989</v>
      </c>
      <c r="K382" s="23">
        <v>34134</v>
      </c>
      <c r="L382" s="23"/>
      <c r="M382" s="23"/>
      <c r="N382" s="23">
        <v>2999</v>
      </c>
      <c r="O382" s="23"/>
      <c r="P382" s="23">
        <v>18628</v>
      </c>
      <c r="Q382" s="23">
        <v>12152</v>
      </c>
      <c r="R382" s="23">
        <v>4277</v>
      </c>
      <c r="S382" s="23">
        <v>370202</v>
      </c>
    </row>
    <row r="383" spans="1:19" ht="15">
      <c r="A383" s="14">
        <v>497</v>
      </c>
      <c r="B383" s="14" t="s">
        <v>523</v>
      </c>
      <c r="C383" s="14">
        <v>13359</v>
      </c>
      <c r="D383" s="14" t="s">
        <v>641</v>
      </c>
      <c r="F383" s="14" t="s">
        <v>1038</v>
      </c>
      <c r="G383" s="24" t="s">
        <v>414</v>
      </c>
      <c r="H383" s="23">
        <v>46</v>
      </c>
      <c r="I383" s="23"/>
      <c r="J383" s="23">
        <v>0</v>
      </c>
      <c r="K383" s="23">
        <v>513</v>
      </c>
      <c r="L383" s="23"/>
      <c r="M383" s="23"/>
      <c r="N383" s="23">
        <v>45</v>
      </c>
      <c r="O383" s="23"/>
      <c r="P383" s="23"/>
      <c r="Q383" s="23">
        <v>1741</v>
      </c>
      <c r="R383" s="23">
        <v>44</v>
      </c>
      <c r="S383" s="23">
        <v>2389</v>
      </c>
    </row>
    <row r="384" spans="1:19" ht="15">
      <c r="A384" s="14">
        <v>498</v>
      </c>
      <c r="B384" s="14" t="s">
        <v>524</v>
      </c>
      <c r="C384" s="14">
        <v>20736</v>
      </c>
      <c r="D384" s="14" t="s">
        <v>641</v>
      </c>
      <c r="F384" s="14" t="s">
        <v>1039</v>
      </c>
      <c r="G384" s="24" t="s">
        <v>415</v>
      </c>
      <c r="H384" s="23">
        <v>2</v>
      </c>
      <c r="I384" s="23"/>
      <c r="J384" s="23">
        <v>0</v>
      </c>
      <c r="K384" s="23">
        <v>22</v>
      </c>
      <c r="L384" s="23"/>
      <c r="M384" s="23"/>
      <c r="N384" s="23">
        <v>2</v>
      </c>
      <c r="O384" s="23"/>
      <c r="P384" s="23"/>
      <c r="Q384" s="23"/>
      <c r="R384" s="23">
        <v>3</v>
      </c>
      <c r="S384" s="23">
        <v>29</v>
      </c>
    </row>
    <row r="385" spans="1:19" ht="15">
      <c r="A385" s="14">
        <v>421</v>
      </c>
      <c r="B385" s="14" t="s">
        <v>444</v>
      </c>
      <c r="C385" s="14">
        <v>44140</v>
      </c>
      <c r="D385" s="14" t="s">
        <v>641</v>
      </c>
      <c r="F385" s="14" t="s">
        <v>1040</v>
      </c>
      <c r="G385" s="24" t="s">
        <v>416</v>
      </c>
      <c r="H385" s="23">
        <v>8</v>
      </c>
      <c r="I385" s="23"/>
      <c r="J385" s="23">
        <v>0</v>
      </c>
      <c r="K385" s="23">
        <v>85</v>
      </c>
      <c r="L385" s="23"/>
      <c r="M385" s="23"/>
      <c r="N385" s="23">
        <v>7</v>
      </c>
      <c r="O385" s="23"/>
      <c r="P385" s="23"/>
      <c r="Q385" s="23"/>
      <c r="R385" s="23">
        <v>0</v>
      </c>
      <c r="S385" s="23">
        <v>100</v>
      </c>
    </row>
    <row r="386" spans="1:19" ht="15">
      <c r="A386" s="14">
        <v>423</v>
      </c>
      <c r="B386" s="14" t="s">
        <v>446</v>
      </c>
      <c r="C386" s="14">
        <v>1565</v>
      </c>
      <c r="D386" s="14" t="s">
        <v>641</v>
      </c>
      <c r="F386" s="14" t="s">
        <v>1041</v>
      </c>
      <c r="G386" s="24" t="s">
        <v>417</v>
      </c>
      <c r="H386" s="23">
        <v>213</v>
      </c>
      <c r="I386" s="23"/>
      <c r="J386" s="23">
        <v>0</v>
      </c>
      <c r="K386" s="23">
        <v>2401</v>
      </c>
      <c r="L386" s="23"/>
      <c r="M386" s="23"/>
      <c r="N386" s="23">
        <v>211</v>
      </c>
      <c r="O386" s="23"/>
      <c r="P386" s="23"/>
      <c r="Q386" s="23"/>
      <c r="R386" s="23">
        <v>206</v>
      </c>
      <c r="S386" s="23">
        <v>3031</v>
      </c>
    </row>
    <row r="387" spans="1:19" ht="15">
      <c r="A387" s="14">
        <v>428</v>
      </c>
      <c r="B387" s="14" t="s">
        <v>451</v>
      </c>
      <c r="C387" s="14">
        <v>1315</v>
      </c>
      <c r="D387" s="14" t="s">
        <v>641</v>
      </c>
      <c r="F387" s="14" t="s">
        <v>1042</v>
      </c>
      <c r="G387" s="24" t="s">
        <v>418</v>
      </c>
      <c r="H387" s="23">
        <v>9</v>
      </c>
      <c r="I387" s="23"/>
      <c r="J387" s="23">
        <v>0</v>
      </c>
      <c r="K387" s="23">
        <v>98</v>
      </c>
      <c r="L387" s="23"/>
      <c r="M387" s="23"/>
      <c r="N387" s="23">
        <v>9</v>
      </c>
      <c r="O387" s="23"/>
      <c r="P387" s="23"/>
      <c r="Q387" s="23"/>
      <c r="R387" s="23">
        <v>1</v>
      </c>
      <c r="S387" s="23">
        <v>117</v>
      </c>
    </row>
    <row r="388" spans="1:19" ht="15">
      <c r="A388" s="14">
        <v>518</v>
      </c>
      <c r="B388" s="14" t="s">
        <v>544</v>
      </c>
      <c r="C388" s="14">
        <v>23</v>
      </c>
      <c r="D388" s="14" t="s">
        <v>641</v>
      </c>
      <c r="F388" s="14" t="s">
        <v>1043</v>
      </c>
      <c r="G388" s="24" t="s">
        <v>419</v>
      </c>
      <c r="H388" s="23">
        <v>83</v>
      </c>
      <c r="I388" s="23"/>
      <c r="J388" s="23">
        <v>0</v>
      </c>
      <c r="K388" s="23">
        <v>930</v>
      </c>
      <c r="L388" s="23"/>
      <c r="M388" s="23"/>
      <c r="N388" s="23">
        <v>82</v>
      </c>
      <c r="O388" s="23"/>
      <c r="P388" s="23"/>
      <c r="Q388" s="23"/>
      <c r="R388" s="23">
        <v>99</v>
      </c>
      <c r="S388" s="23">
        <v>1194</v>
      </c>
    </row>
    <row r="389" spans="1:19" ht="15">
      <c r="A389" s="14">
        <v>519</v>
      </c>
      <c r="B389" s="14" t="s">
        <v>545</v>
      </c>
      <c r="C389" s="14">
        <v>4974</v>
      </c>
      <c r="D389" s="14" t="s">
        <v>641</v>
      </c>
      <c r="F389" s="14" t="s">
        <v>1044</v>
      </c>
      <c r="G389" s="24" t="s">
        <v>420</v>
      </c>
      <c r="H389" s="23">
        <v>6</v>
      </c>
      <c r="I389" s="23"/>
      <c r="J389" s="23">
        <v>0</v>
      </c>
      <c r="K389" s="23">
        <v>69</v>
      </c>
      <c r="L389" s="23"/>
      <c r="M389" s="23"/>
      <c r="N389" s="23">
        <v>6</v>
      </c>
      <c r="O389" s="23"/>
      <c r="P389" s="23"/>
      <c r="Q389" s="23"/>
      <c r="R389" s="23">
        <v>0</v>
      </c>
      <c r="S389" s="23">
        <v>81</v>
      </c>
    </row>
    <row r="390" spans="1:19" ht="15">
      <c r="A390" s="14">
        <v>393</v>
      </c>
      <c r="B390" s="14" t="s">
        <v>416</v>
      </c>
      <c r="C390" s="14">
        <v>85</v>
      </c>
      <c r="D390" s="14" t="s">
        <v>641</v>
      </c>
      <c r="F390" s="14" t="s">
        <v>1045</v>
      </c>
      <c r="G390" s="24" t="s">
        <v>421</v>
      </c>
      <c r="H390" s="23">
        <v>13</v>
      </c>
      <c r="I390" s="23"/>
      <c r="J390" s="23">
        <v>0</v>
      </c>
      <c r="K390" s="23">
        <v>144</v>
      </c>
      <c r="L390" s="23"/>
      <c r="M390" s="23"/>
      <c r="N390" s="23">
        <v>13</v>
      </c>
      <c r="O390" s="23"/>
      <c r="P390" s="23"/>
      <c r="Q390" s="23"/>
      <c r="R390" s="23">
        <v>1</v>
      </c>
      <c r="S390" s="23">
        <v>171</v>
      </c>
    </row>
    <row r="391" spans="1:19" ht="15">
      <c r="A391" s="14">
        <v>395</v>
      </c>
      <c r="B391" s="14" t="s">
        <v>418</v>
      </c>
      <c r="C391" s="14">
        <v>98</v>
      </c>
      <c r="D391" s="14" t="s">
        <v>641</v>
      </c>
      <c r="F391" s="14" t="s">
        <v>1046</v>
      </c>
      <c r="G391" s="24" t="s">
        <v>422</v>
      </c>
      <c r="H391" s="23">
        <v>1</v>
      </c>
      <c r="I391" s="23"/>
      <c r="J391" s="23">
        <v>0</v>
      </c>
      <c r="K391" s="23">
        <v>12</v>
      </c>
      <c r="L391" s="23"/>
      <c r="M391" s="23"/>
      <c r="N391" s="23">
        <v>1</v>
      </c>
      <c r="O391" s="23"/>
      <c r="P391" s="23"/>
      <c r="Q391" s="23"/>
      <c r="R391" s="23"/>
      <c r="S391" s="23">
        <v>14</v>
      </c>
    </row>
    <row r="392" spans="1:19" ht="15">
      <c r="A392" s="14">
        <v>397</v>
      </c>
      <c r="B392" s="14" t="s">
        <v>420</v>
      </c>
      <c r="C392" s="14">
        <v>69</v>
      </c>
      <c r="D392" s="14" t="s">
        <v>641</v>
      </c>
      <c r="F392" s="14" t="s">
        <v>1047</v>
      </c>
      <c r="G392" s="24" t="s">
        <v>423</v>
      </c>
      <c r="H392" s="23">
        <v>7</v>
      </c>
      <c r="I392" s="23"/>
      <c r="J392" s="23">
        <v>0</v>
      </c>
      <c r="K392" s="23">
        <v>73</v>
      </c>
      <c r="L392" s="23"/>
      <c r="M392" s="23"/>
      <c r="N392" s="23">
        <v>6</v>
      </c>
      <c r="O392" s="23"/>
      <c r="P392" s="23"/>
      <c r="Q392" s="23"/>
      <c r="R392" s="23">
        <v>4</v>
      </c>
      <c r="S392" s="23">
        <v>90</v>
      </c>
    </row>
    <row r="393" spans="1:19" ht="15">
      <c r="A393" s="14">
        <v>398</v>
      </c>
      <c r="B393" s="14" t="s">
        <v>421</v>
      </c>
      <c r="C393" s="14">
        <v>144</v>
      </c>
      <c r="D393" s="14" t="s">
        <v>641</v>
      </c>
      <c r="F393" s="14" t="s">
        <v>1048</v>
      </c>
      <c r="G393" s="24" t="s">
        <v>424</v>
      </c>
      <c r="H393" s="23">
        <v>12</v>
      </c>
      <c r="I393" s="23"/>
      <c r="J393" s="23">
        <v>0</v>
      </c>
      <c r="K393" s="23">
        <v>133</v>
      </c>
      <c r="L393" s="23"/>
      <c r="M393" s="23"/>
      <c r="N393" s="23">
        <v>12</v>
      </c>
      <c r="O393" s="23"/>
      <c r="P393" s="23"/>
      <c r="Q393" s="23"/>
      <c r="R393" s="23"/>
      <c r="S393" s="23">
        <v>157</v>
      </c>
    </row>
    <row r="394" spans="1:19" ht="15">
      <c r="A394" s="14">
        <v>399</v>
      </c>
      <c r="B394" s="14" t="s">
        <v>422</v>
      </c>
      <c r="C394" s="14">
        <v>12</v>
      </c>
      <c r="D394" s="14" t="s">
        <v>641</v>
      </c>
      <c r="F394" s="14" t="s">
        <v>1049</v>
      </c>
      <c r="G394" s="24" t="s">
        <v>425</v>
      </c>
      <c r="H394" s="23">
        <v>1</v>
      </c>
      <c r="I394" s="23"/>
      <c r="J394" s="23">
        <v>0</v>
      </c>
      <c r="K394" s="23">
        <v>17</v>
      </c>
      <c r="L394" s="23"/>
      <c r="M394" s="23"/>
      <c r="N394" s="23">
        <v>1</v>
      </c>
      <c r="O394" s="23"/>
      <c r="P394" s="23"/>
      <c r="Q394" s="23"/>
      <c r="R394" s="23"/>
      <c r="S394" s="23">
        <v>19</v>
      </c>
    </row>
    <row r="395" spans="1:19" ht="15">
      <c r="A395" s="14">
        <v>400</v>
      </c>
      <c r="B395" s="14" t="s">
        <v>423</v>
      </c>
      <c r="C395" s="14">
        <v>73</v>
      </c>
      <c r="D395" s="14" t="s">
        <v>641</v>
      </c>
      <c r="F395" s="14" t="s">
        <v>1050</v>
      </c>
      <c r="G395" s="24" t="s">
        <v>426</v>
      </c>
      <c r="H395" s="23">
        <v>20</v>
      </c>
      <c r="I395" s="23"/>
      <c r="J395" s="23">
        <v>0</v>
      </c>
      <c r="K395" s="23">
        <v>224</v>
      </c>
      <c r="L395" s="23"/>
      <c r="M395" s="23"/>
      <c r="N395" s="23">
        <v>20</v>
      </c>
      <c r="O395" s="23"/>
      <c r="P395" s="23"/>
      <c r="Q395" s="23"/>
      <c r="R395" s="23">
        <v>3</v>
      </c>
      <c r="S395" s="23">
        <v>267</v>
      </c>
    </row>
    <row r="396" spans="1:19" ht="15">
      <c r="A396" s="14">
        <v>401</v>
      </c>
      <c r="B396" s="14" t="s">
        <v>424</v>
      </c>
      <c r="C396" s="14">
        <v>133</v>
      </c>
      <c r="D396" s="14" t="s">
        <v>641</v>
      </c>
      <c r="F396" s="14" t="s">
        <v>1051</v>
      </c>
      <c r="G396" s="24" t="s">
        <v>427</v>
      </c>
      <c r="H396" s="23">
        <v>1</v>
      </c>
      <c r="I396" s="23"/>
      <c r="J396" s="23">
        <v>0</v>
      </c>
      <c r="K396" s="23">
        <v>7</v>
      </c>
      <c r="L396" s="23"/>
      <c r="M396" s="23"/>
      <c r="N396" s="23">
        <v>1</v>
      </c>
      <c r="O396" s="23"/>
      <c r="P396" s="23"/>
      <c r="Q396" s="23"/>
      <c r="R396" s="23"/>
      <c r="S396" s="23">
        <v>9</v>
      </c>
    </row>
    <row r="397" spans="1:19" ht="15">
      <c r="A397" s="14">
        <v>402</v>
      </c>
      <c r="B397" s="14" t="s">
        <v>425</v>
      </c>
      <c r="C397" s="14">
        <v>17</v>
      </c>
      <c r="D397" s="14" t="s">
        <v>641</v>
      </c>
      <c r="F397" s="14" t="s">
        <v>1052</v>
      </c>
      <c r="G397" s="24" t="s">
        <v>428</v>
      </c>
      <c r="H397" s="23">
        <v>3499</v>
      </c>
      <c r="I397" s="23"/>
      <c r="J397" s="23">
        <v>0</v>
      </c>
      <c r="K397" s="23">
        <v>6424</v>
      </c>
      <c r="L397" s="23"/>
      <c r="M397" s="23"/>
      <c r="N397" s="23">
        <v>564</v>
      </c>
      <c r="O397" s="23"/>
      <c r="P397" s="23">
        <v>0</v>
      </c>
      <c r="Q397" s="23">
        <v>1741</v>
      </c>
      <c r="R397" s="23">
        <v>348</v>
      </c>
      <c r="S397" s="23">
        <v>12576</v>
      </c>
    </row>
    <row r="398" spans="1:19" ht="15">
      <c r="A398" s="14">
        <v>403</v>
      </c>
      <c r="B398" s="14" t="s">
        <v>426</v>
      </c>
      <c r="C398" s="14">
        <v>224</v>
      </c>
      <c r="D398" s="14" t="s">
        <v>641</v>
      </c>
      <c r="F398" s="14" t="s">
        <v>1053</v>
      </c>
      <c r="G398" s="24" t="s">
        <v>429</v>
      </c>
      <c r="H398" s="23">
        <v>4</v>
      </c>
      <c r="I398" s="23"/>
      <c r="J398" s="23">
        <v>0</v>
      </c>
      <c r="K398" s="23">
        <v>43</v>
      </c>
      <c r="L398" s="23"/>
      <c r="M398" s="23"/>
      <c r="N398" s="23">
        <v>4</v>
      </c>
      <c r="O398" s="23"/>
      <c r="P398" s="23"/>
      <c r="Q398" s="23"/>
      <c r="R398" s="23">
        <v>0</v>
      </c>
      <c r="S398" s="23">
        <v>51</v>
      </c>
    </row>
    <row r="399" spans="1:19" ht="15">
      <c r="A399" s="14">
        <v>406</v>
      </c>
      <c r="B399" s="14" t="s">
        <v>429</v>
      </c>
      <c r="C399" s="14">
        <v>43</v>
      </c>
      <c r="D399" s="14" t="s">
        <v>641</v>
      </c>
      <c r="F399" s="14" t="s">
        <v>1054</v>
      </c>
      <c r="G399" s="24" t="s">
        <v>430</v>
      </c>
      <c r="H399" s="23">
        <v>46</v>
      </c>
      <c r="I399" s="23"/>
      <c r="J399" s="23">
        <v>0</v>
      </c>
      <c r="K399" s="23">
        <v>524</v>
      </c>
      <c r="L399" s="23"/>
      <c r="M399" s="23"/>
      <c r="N399" s="23">
        <v>46</v>
      </c>
      <c r="O399" s="23"/>
      <c r="P399" s="23"/>
      <c r="Q399" s="23"/>
      <c r="R399" s="23">
        <v>61</v>
      </c>
      <c r="S399" s="23">
        <v>677</v>
      </c>
    </row>
    <row r="400" spans="1:19" ht="15">
      <c r="A400" s="14">
        <v>416</v>
      </c>
      <c r="B400" s="14" t="s">
        <v>439</v>
      </c>
      <c r="C400" s="14">
        <v>4</v>
      </c>
      <c r="D400" s="14" t="s">
        <v>641</v>
      </c>
      <c r="F400" s="14" t="s">
        <v>1055</v>
      </c>
      <c r="G400" s="24" t="s">
        <v>431</v>
      </c>
      <c r="H400" s="23">
        <v>155</v>
      </c>
      <c r="I400" s="23"/>
      <c r="J400" s="23">
        <v>0</v>
      </c>
      <c r="K400" s="23">
        <v>1750</v>
      </c>
      <c r="L400" s="23"/>
      <c r="M400" s="23"/>
      <c r="N400" s="23">
        <v>154</v>
      </c>
      <c r="O400" s="23"/>
      <c r="P400" s="23"/>
      <c r="Q400" s="23"/>
      <c r="R400" s="23">
        <v>230</v>
      </c>
      <c r="S400" s="23">
        <v>2289</v>
      </c>
    </row>
    <row r="401" spans="1:19" ht="15">
      <c r="A401" s="14">
        <v>419</v>
      </c>
      <c r="B401" s="14" t="s">
        <v>442</v>
      </c>
      <c r="C401" s="14">
        <v>58</v>
      </c>
      <c r="D401" s="14" t="s">
        <v>641</v>
      </c>
      <c r="F401" s="14" t="s">
        <v>1056</v>
      </c>
      <c r="G401" s="24" t="s">
        <v>432</v>
      </c>
      <c r="H401" s="23">
        <v>51</v>
      </c>
      <c r="I401" s="23"/>
      <c r="J401" s="23">
        <v>0</v>
      </c>
      <c r="K401" s="23">
        <v>580</v>
      </c>
      <c r="L401" s="23"/>
      <c r="M401" s="23"/>
      <c r="N401" s="23">
        <v>51</v>
      </c>
      <c r="O401" s="23"/>
      <c r="P401" s="23"/>
      <c r="Q401" s="23"/>
      <c r="R401" s="23">
        <v>0</v>
      </c>
      <c r="S401" s="23">
        <v>682</v>
      </c>
    </row>
    <row r="402" spans="1:19" ht="15">
      <c r="A402" s="14">
        <v>420</v>
      </c>
      <c r="B402" s="14" t="s">
        <v>443</v>
      </c>
      <c r="C402" s="14">
        <v>816</v>
      </c>
      <c r="D402" s="14" t="s">
        <v>641</v>
      </c>
      <c r="F402" s="14" t="s">
        <v>1057</v>
      </c>
      <c r="G402" s="24" t="s">
        <v>433</v>
      </c>
      <c r="H402" s="23">
        <v>2</v>
      </c>
      <c r="I402" s="23"/>
      <c r="J402" s="23">
        <v>0</v>
      </c>
      <c r="K402" s="23">
        <v>24</v>
      </c>
      <c r="L402" s="23"/>
      <c r="M402" s="23"/>
      <c r="N402" s="23">
        <v>2</v>
      </c>
      <c r="O402" s="23"/>
      <c r="P402" s="23"/>
      <c r="Q402" s="23"/>
      <c r="R402" s="23">
        <v>1</v>
      </c>
      <c r="S402" s="23">
        <v>29</v>
      </c>
    </row>
    <row r="403" spans="1:19" ht="15">
      <c r="A403" s="14">
        <v>425</v>
      </c>
      <c r="B403" s="14" t="s">
        <v>448</v>
      </c>
      <c r="C403" s="14">
        <v>163</v>
      </c>
      <c r="D403" s="14" t="s">
        <v>641</v>
      </c>
      <c r="F403" s="14" t="s">
        <v>1058</v>
      </c>
      <c r="G403" s="24" t="s">
        <v>434</v>
      </c>
      <c r="H403" s="23">
        <v>38</v>
      </c>
      <c r="I403" s="23"/>
      <c r="J403" s="23">
        <v>0</v>
      </c>
      <c r="K403" s="23">
        <v>429</v>
      </c>
      <c r="L403" s="23"/>
      <c r="M403" s="23"/>
      <c r="N403" s="23">
        <v>38</v>
      </c>
      <c r="O403" s="23"/>
      <c r="P403" s="23"/>
      <c r="Q403" s="23">
        <v>908</v>
      </c>
      <c r="R403" s="23">
        <v>49</v>
      </c>
      <c r="S403" s="23">
        <v>1462</v>
      </c>
    </row>
    <row r="404" spans="1:19" ht="15">
      <c r="A404" s="14">
        <v>427</v>
      </c>
      <c r="B404" s="14" t="s">
        <v>450</v>
      </c>
      <c r="C404" s="14">
        <v>689</v>
      </c>
      <c r="D404" s="14" t="s">
        <v>641</v>
      </c>
      <c r="F404" s="14" t="s">
        <v>1059</v>
      </c>
      <c r="G404" s="24" t="s">
        <v>435</v>
      </c>
      <c r="H404" s="23">
        <v>89367</v>
      </c>
      <c r="I404" s="23"/>
      <c r="J404" s="23">
        <v>0</v>
      </c>
      <c r="K404" s="23">
        <v>1841</v>
      </c>
      <c r="L404" s="23"/>
      <c r="M404" s="23"/>
      <c r="N404" s="23">
        <v>1327</v>
      </c>
      <c r="O404" s="23"/>
      <c r="P404" s="23">
        <v>16838</v>
      </c>
      <c r="Q404" s="23"/>
      <c r="R404" s="23">
        <v>217</v>
      </c>
      <c r="S404" s="23">
        <v>109590</v>
      </c>
    </row>
    <row r="405" spans="1:19" ht="15">
      <c r="A405" s="14">
        <v>429</v>
      </c>
      <c r="B405" s="14" t="s">
        <v>452</v>
      </c>
      <c r="C405" s="14">
        <v>6523</v>
      </c>
      <c r="D405" s="14" t="s">
        <v>641</v>
      </c>
      <c r="F405" s="14" t="s">
        <v>1060</v>
      </c>
      <c r="G405" s="24" t="s">
        <v>436</v>
      </c>
      <c r="H405" s="23">
        <v>59</v>
      </c>
      <c r="I405" s="23"/>
      <c r="J405" s="23">
        <v>0</v>
      </c>
      <c r="K405" s="23">
        <v>664</v>
      </c>
      <c r="L405" s="23"/>
      <c r="M405" s="23"/>
      <c r="N405" s="23">
        <v>58</v>
      </c>
      <c r="O405" s="23"/>
      <c r="P405" s="23"/>
      <c r="Q405" s="23">
        <v>1211</v>
      </c>
      <c r="R405" s="23">
        <v>75</v>
      </c>
      <c r="S405" s="23">
        <v>2067</v>
      </c>
    </row>
    <row r="406" spans="1:19" ht="15">
      <c r="A406" s="14">
        <v>430</v>
      </c>
      <c r="B406" s="14" t="s">
        <v>453</v>
      </c>
      <c r="C406" s="14">
        <v>4208</v>
      </c>
      <c r="D406" s="14" t="s">
        <v>641</v>
      </c>
      <c r="F406" s="14" t="s">
        <v>1061</v>
      </c>
      <c r="G406" s="24" t="s">
        <v>437</v>
      </c>
      <c r="H406" s="23">
        <v>20</v>
      </c>
      <c r="I406" s="23"/>
      <c r="J406" s="23">
        <v>0</v>
      </c>
      <c r="K406" s="23">
        <v>222</v>
      </c>
      <c r="L406" s="23"/>
      <c r="M406" s="23"/>
      <c r="N406" s="23">
        <v>19</v>
      </c>
      <c r="O406" s="23"/>
      <c r="P406" s="23"/>
      <c r="Q406" s="23"/>
      <c r="R406" s="23">
        <v>27</v>
      </c>
      <c r="S406" s="23">
        <v>288</v>
      </c>
    </row>
    <row r="407" spans="1:19" ht="15">
      <c r="A407" s="14">
        <v>433</v>
      </c>
      <c r="B407" s="14" t="s">
        <v>456</v>
      </c>
      <c r="C407" s="14">
        <v>667</v>
      </c>
      <c r="D407" s="14" t="s">
        <v>641</v>
      </c>
      <c r="F407" s="14" t="s">
        <v>1062</v>
      </c>
      <c r="G407" s="24" t="s">
        <v>438</v>
      </c>
      <c r="H407" s="23">
        <v>0</v>
      </c>
      <c r="I407" s="23"/>
      <c r="J407" s="23">
        <v>0</v>
      </c>
      <c r="K407" s="23">
        <v>0</v>
      </c>
      <c r="L407" s="23"/>
      <c r="M407" s="23"/>
      <c r="N407" s="23">
        <v>0</v>
      </c>
      <c r="O407" s="23"/>
      <c r="P407" s="23"/>
      <c r="Q407" s="23"/>
      <c r="R407" s="23">
        <v>0</v>
      </c>
      <c r="S407" s="23">
        <v>0</v>
      </c>
    </row>
    <row r="408" spans="1:19" ht="15">
      <c r="A408" s="14">
        <v>434</v>
      </c>
      <c r="B408" s="14" t="s">
        <v>457</v>
      </c>
      <c r="C408" s="14">
        <v>66</v>
      </c>
      <c r="D408" s="14" t="s">
        <v>641</v>
      </c>
      <c r="F408" s="14" t="s">
        <v>1063</v>
      </c>
      <c r="G408" s="24" t="s">
        <v>439</v>
      </c>
      <c r="H408" s="23">
        <v>0</v>
      </c>
      <c r="I408" s="23"/>
      <c r="J408" s="23">
        <v>0</v>
      </c>
      <c r="K408" s="23">
        <v>4</v>
      </c>
      <c r="L408" s="23"/>
      <c r="M408" s="23"/>
      <c r="N408" s="23">
        <v>0</v>
      </c>
      <c r="O408" s="23"/>
      <c r="P408" s="23"/>
      <c r="Q408" s="23"/>
      <c r="R408" s="23"/>
      <c r="S408" s="23">
        <v>4</v>
      </c>
    </row>
    <row r="409" spans="1:19" ht="15">
      <c r="A409" s="14">
        <v>435</v>
      </c>
      <c r="B409" s="14" t="s">
        <v>458</v>
      </c>
      <c r="C409" s="14">
        <v>4</v>
      </c>
      <c r="D409" s="14" t="s">
        <v>641</v>
      </c>
      <c r="F409" s="14" t="s">
        <v>1064</v>
      </c>
      <c r="G409" s="24" t="s">
        <v>440</v>
      </c>
      <c r="H409" s="23">
        <v>51</v>
      </c>
      <c r="I409" s="23"/>
      <c r="J409" s="23">
        <v>0</v>
      </c>
      <c r="K409" s="23">
        <v>573</v>
      </c>
      <c r="L409" s="23"/>
      <c r="M409" s="23"/>
      <c r="N409" s="23">
        <v>50</v>
      </c>
      <c r="O409" s="23"/>
      <c r="P409" s="23"/>
      <c r="Q409" s="23"/>
      <c r="R409" s="23">
        <v>33</v>
      </c>
      <c r="S409" s="23">
        <v>707</v>
      </c>
    </row>
    <row r="410" spans="1:19" ht="15">
      <c r="A410" s="14">
        <v>439</v>
      </c>
      <c r="B410" s="14" t="s">
        <v>464</v>
      </c>
      <c r="C410" s="14">
        <v>5</v>
      </c>
      <c r="D410" s="14" t="s">
        <v>641</v>
      </c>
      <c r="F410" s="14" t="s">
        <v>1065</v>
      </c>
      <c r="G410" s="24" t="s">
        <v>441</v>
      </c>
      <c r="H410" s="23">
        <v>0</v>
      </c>
      <c r="I410" s="23"/>
      <c r="J410" s="23">
        <v>0</v>
      </c>
      <c r="K410" s="23">
        <v>0</v>
      </c>
      <c r="L410" s="23"/>
      <c r="M410" s="23"/>
      <c r="N410" s="23">
        <v>0</v>
      </c>
      <c r="O410" s="23"/>
      <c r="P410" s="23"/>
      <c r="Q410" s="23"/>
      <c r="R410" s="23">
        <v>0</v>
      </c>
      <c r="S410" s="23">
        <v>0</v>
      </c>
    </row>
    <row r="411" spans="1:19" ht="15">
      <c r="A411" s="14">
        <v>441</v>
      </c>
      <c r="B411" s="14" t="s">
        <v>466</v>
      </c>
      <c r="C411" s="14">
        <v>122</v>
      </c>
      <c r="D411" s="14" t="s">
        <v>641</v>
      </c>
      <c r="F411" s="14" t="s">
        <v>1066</v>
      </c>
      <c r="G411" s="24" t="s">
        <v>442</v>
      </c>
      <c r="H411" s="23">
        <v>5</v>
      </c>
      <c r="I411" s="23"/>
      <c r="J411" s="23">
        <v>0</v>
      </c>
      <c r="K411" s="23">
        <v>58</v>
      </c>
      <c r="L411" s="23"/>
      <c r="M411" s="23"/>
      <c r="N411" s="23">
        <v>5</v>
      </c>
      <c r="O411" s="23"/>
      <c r="P411" s="23"/>
      <c r="Q411" s="23"/>
      <c r="R411" s="23">
        <v>6</v>
      </c>
      <c r="S411" s="23">
        <v>74</v>
      </c>
    </row>
    <row r="412" spans="1:19" ht="15">
      <c r="A412" s="14">
        <v>442</v>
      </c>
      <c r="B412" s="14" t="s">
        <v>467</v>
      </c>
      <c r="C412" s="14">
        <v>191</v>
      </c>
      <c r="D412" s="14" t="s">
        <v>641</v>
      </c>
      <c r="F412" s="14" t="s">
        <v>1067</v>
      </c>
      <c r="G412" s="24" t="s">
        <v>443</v>
      </c>
      <c r="H412" s="23">
        <v>72</v>
      </c>
      <c r="I412" s="23"/>
      <c r="J412" s="23">
        <v>0</v>
      </c>
      <c r="K412" s="23">
        <v>816</v>
      </c>
      <c r="L412" s="23"/>
      <c r="M412" s="23"/>
      <c r="N412" s="23">
        <v>72</v>
      </c>
      <c r="O412" s="23"/>
      <c r="P412" s="23"/>
      <c r="Q412" s="23"/>
      <c r="R412" s="23">
        <v>9</v>
      </c>
      <c r="S412" s="23">
        <v>969</v>
      </c>
    </row>
    <row r="413" spans="1:19" ht="15">
      <c r="A413" s="14">
        <v>447</v>
      </c>
      <c r="B413" s="14" t="s">
        <v>472</v>
      </c>
      <c r="C413" s="14">
        <v>35</v>
      </c>
      <c r="D413" s="14" t="s">
        <v>641</v>
      </c>
      <c r="F413" s="14" t="s">
        <v>1068</v>
      </c>
      <c r="G413" s="24" t="s">
        <v>444</v>
      </c>
      <c r="H413" s="23">
        <v>3915</v>
      </c>
      <c r="I413" s="23"/>
      <c r="J413" s="23">
        <v>63635</v>
      </c>
      <c r="K413" s="23">
        <v>44140</v>
      </c>
      <c r="L413" s="23"/>
      <c r="M413" s="23"/>
      <c r="N413" s="23">
        <v>3879</v>
      </c>
      <c r="O413" s="23"/>
      <c r="P413" s="23"/>
      <c r="Q413" s="23">
        <v>454</v>
      </c>
      <c r="R413" s="23">
        <v>4544</v>
      </c>
      <c r="S413" s="23">
        <v>120567</v>
      </c>
    </row>
    <row r="414" spans="1:19" ht="15">
      <c r="A414" s="14">
        <v>448</v>
      </c>
      <c r="B414" s="14" t="s">
        <v>473</v>
      </c>
      <c r="C414" s="14">
        <v>9120</v>
      </c>
      <c r="D414" s="14" t="s">
        <v>641</v>
      </c>
      <c r="F414" s="14" t="s">
        <v>1069</v>
      </c>
      <c r="G414" s="24" t="s">
        <v>445</v>
      </c>
      <c r="H414" s="23">
        <v>6</v>
      </c>
      <c r="I414" s="23"/>
      <c r="J414" s="23">
        <v>0</v>
      </c>
      <c r="K414" s="23">
        <v>72</v>
      </c>
      <c r="L414" s="23"/>
      <c r="M414" s="23"/>
      <c r="N414" s="23">
        <v>6</v>
      </c>
      <c r="O414" s="23"/>
      <c r="P414" s="23"/>
      <c r="Q414" s="23"/>
      <c r="R414" s="23">
        <v>10</v>
      </c>
      <c r="S414" s="23">
        <v>94</v>
      </c>
    </row>
    <row r="415" spans="1:19" ht="15">
      <c r="A415" s="14">
        <v>449</v>
      </c>
      <c r="B415" s="14" t="s">
        <v>474</v>
      </c>
      <c r="C415" s="14">
        <v>193</v>
      </c>
      <c r="D415" s="14" t="s">
        <v>641</v>
      </c>
      <c r="F415" s="14" t="s">
        <v>1070</v>
      </c>
      <c r="G415" s="24" t="s">
        <v>446</v>
      </c>
      <c r="H415" s="23">
        <v>139</v>
      </c>
      <c r="I415" s="23"/>
      <c r="J415" s="23">
        <v>0</v>
      </c>
      <c r="K415" s="23">
        <v>1565</v>
      </c>
      <c r="L415" s="23"/>
      <c r="M415" s="23"/>
      <c r="N415" s="23">
        <v>137</v>
      </c>
      <c r="O415" s="23"/>
      <c r="P415" s="23"/>
      <c r="Q415" s="23"/>
      <c r="R415" s="23">
        <v>61</v>
      </c>
      <c r="S415" s="23">
        <v>1902</v>
      </c>
    </row>
    <row r="416" spans="1:19" ht="15">
      <c r="A416" s="14">
        <v>451</v>
      </c>
      <c r="B416" s="14" t="s">
        <v>476</v>
      </c>
      <c r="C416" s="14">
        <v>0</v>
      </c>
      <c r="D416" s="14" t="s">
        <v>641</v>
      </c>
      <c r="F416" s="14" t="s">
        <v>1071</v>
      </c>
      <c r="G416" s="24" t="s">
        <v>447</v>
      </c>
      <c r="H416" s="23">
        <v>1</v>
      </c>
      <c r="I416" s="23"/>
      <c r="J416" s="23">
        <v>0</v>
      </c>
      <c r="K416" s="23">
        <v>15</v>
      </c>
      <c r="L416" s="23"/>
      <c r="M416" s="23"/>
      <c r="N416" s="23">
        <v>1</v>
      </c>
      <c r="O416" s="23"/>
      <c r="P416" s="23"/>
      <c r="Q416" s="23"/>
      <c r="R416" s="23">
        <v>2</v>
      </c>
      <c r="S416" s="23">
        <v>19</v>
      </c>
    </row>
    <row r="417" spans="1:19" ht="15">
      <c r="A417" s="14">
        <v>454</v>
      </c>
      <c r="B417" s="14" t="s">
        <v>479</v>
      </c>
      <c r="C417" s="14">
        <v>0</v>
      </c>
      <c r="D417" s="14" t="s">
        <v>641</v>
      </c>
      <c r="F417" s="14" t="s">
        <v>1072</v>
      </c>
      <c r="G417" s="24" t="s">
        <v>448</v>
      </c>
      <c r="H417" s="23">
        <v>14</v>
      </c>
      <c r="I417" s="23"/>
      <c r="J417" s="23">
        <v>0</v>
      </c>
      <c r="K417" s="23">
        <v>163</v>
      </c>
      <c r="L417" s="23"/>
      <c r="M417" s="23"/>
      <c r="N417" s="23">
        <v>14</v>
      </c>
      <c r="O417" s="23"/>
      <c r="P417" s="23"/>
      <c r="Q417" s="23"/>
      <c r="R417" s="23">
        <v>5</v>
      </c>
      <c r="S417" s="23">
        <v>196</v>
      </c>
    </row>
    <row r="418" spans="1:19" ht="15">
      <c r="A418" s="14">
        <v>456</v>
      </c>
      <c r="B418" s="14" t="s">
        <v>481</v>
      </c>
      <c r="C418" s="14">
        <v>266</v>
      </c>
      <c r="D418" s="14" t="s">
        <v>641</v>
      </c>
      <c r="F418" s="14" t="s">
        <v>1073</v>
      </c>
      <c r="G418" s="24" t="s">
        <v>449</v>
      </c>
      <c r="H418" s="23">
        <v>11</v>
      </c>
      <c r="I418" s="23"/>
      <c r="J418" s="23">
        <v>0</v>
      </c>
      <c r="K418" s="23">
        <v>124</v>
      </c>
      <c r="L418" s="23"/>
      <c r="M418" s="23"/>
      <c r="N418" s="23">
        <v>11</v>
      </c>
      <c r="O418" s="23"/>
      <c r="P418" s="23"/>
      <c r="Q418" s="23"/>
      <c r="R418" s="23">
        <v>12</v>
      </c>
      <c r="S418" s="23">
        <v>158</v>
      </c>
    </row>
    <row r="419" spans="1:19" ht="15">
      <c r="A419" s="14">
        <v>457</v>
      </c>
      <c r="B419" s="14" t="s">
        <v>482</v>
      </c>
      <c r="C419" s="14">
        <v>983</v>
      </c>
      <c r="D419" s="14" t="s">
        <v>641</v>
      </c>
      <c r="F419" s="14" t="s">
        <v>1074</v>
      </c>
      <c r="G419" s="24" t="s">
        <v>450</v>
      </c>
      <c r="H419" s="23">
        <v>61</v>
      </c>
      <c r="I419" s="23"/>
      <c r="J419" s="23">
        <v>0</v>
      </c>
      <c r="K419" s="23">
        <v>689</v>
      </c>
      <c r="L419" s="23"/>
      <c r="M419" s="23"/>
      <c r="N419" s="23">
        <v>61</v>
      </c>
      <c r="O419" s="23"/>
      <c r="P419" s="23"/>
      <c r="Q419" s="23"/>
      <c r="R419" s="23">
        <v>39</v>
      </c>
      <c r="S419" s="23">
        <v>850</v>
      </c>
    </row>
    <row r="420" spans="1:19" ht="15">
      <c r="A420" s="14">
        <v>458</v>
      </c>
      <c r="B420" s="14" t="s">
        <v>483</v>
      </c>
      <c r="C420" s="14">
        <v>452</v>
      </c>
      <c r="D420" s="14" t="s">
        <v>641</v>
      </c>
      <c r="F420" s="14" t="s">
        <v>1075</v>
      </c>
      <c r="G420" s="24" t="s">
        <v>451</v>
      </c>
      <c r="H420" s="23">
        <v>117</v>
      </c>
      <c r="I420" s="23"/>
      <c r="J420" s="23">
        <v>0</v>
      </c>
      <c r="K420" s="23">
        <v>1315</v>
      </c>
      <c r="L420" s="23"/>
      <c r="M420" s="23"/>
      <c r="N420" s="23">
        <v>116</v>
      </c>
      <c r="O420" s="23"/>
      <c r="P420" s="23"/>
      <c r="Q420" s="23"/>
      <c r="R420" s="23">
        <v>103</v>
      </c>
      <c r="S420" s="23">
        <v>1651</v>
      </c>
    </row>
    <row r="421" spans="1:19" ht="15">
      <c r="A421" s="14">
        <v>459</v>
      </c>
      <c r="B421" s="14" t="s">
        <v>484</v>
      </c>
      <c r="C421" s="14">
        <v>305</v>
      </c>
      <c r="D421" s="14" t="s">
        <v>641</v>
      </c>
      <c r="F421" s="14" t="s">
        <v>1076</v>
      </c>
      <c r="G421" s="24" t="s">
        <v>452</v>
      </c>
      <c r="H421" s="23">
        <v>579</v>
      </c>
      <c r="I421" s="23"/>
      <c r="J421" s="23">
        <v>0</v>
      </c>
      <c r="K421" s="23">
        <v>6523</v>
      </c>
      <c r="L421" s="23"/>
      <c r="M421" s="23"/>
      <c r="N421" s="23">
        <v>573</v>
      </c>
      <c r="O421" s="23"/>
      <c r="P421" s="23"/>
      <c r="Q421" s="23"/>
      <c r="R421" s="23">
        <v>786</v>
      </c>
      <c r="S421" s="23">
        <v>8461</v>
      </c>
    </row>
    <row r="422" spans="1:19" ht="15">
      <c r="A422" s="14">
        <v>461</v>
      </c>
      <c r="B422" s="14" t="s">
        <v>486</v>
      </c>
      <c r="C422" s="14">
        <v>2197</v>
      </c>
      <c r="D422" s="14" t="s">
        <v>641</v>
      </c>
      <c r="F422" s="14" t="s">
        <v>1077</v>
      </c>
      <c r="G422" s="24" t="s">
        <v>453</v>
      </c>
      <c r="H422" s="23">
        <v>373</v>
      </c>
      <c r="I422" s="23"/>
      <c r="J422" s="23">
        <v>0</v>
      </c>
      <c r="K422" s="23">
        <v>4208</v>
      </c>
      <c r="L422" s="23"/>
      <c r="M422" s="23"/>
      <c r="N422" s="23">
        <v>370</v>
      </c>
      <c r="O422" s="23"/>
      <c r="P422" s="23"/>
      <c r="Q422" s="23"/>
      <c r="R422" s="23">
        <v>596</v>
      </c>
      <c r="S422" s="23">
        <v>5547</v>
      </c>
    </row>
    <row r="423" spans="1:19" ht="15">
      <c r="A423" s="14">
        <v>462</v>
      </c>
      <c r="B423" s="14" t="s">
        <v>487</v>
      </c>
      <c r="C423" s="14">
        <v>3</v>
      </c>
      <c r="D423" s="14" t="s">
        <v>641</v>
      </c>
      <c r="F423" s="14" t="s">
        <v>1078</v>
      </c>
      <c r="G423" s="24" t="s">
        <v>644</v>
      </c>
      <c r="H423" s="23">
        <v>6887</v>
      </c>
      <c r="I423" s="23"/>
      <c r="J423" s="23">
        <v>0</v>
      </c>
      <c r="K423" s="23">
        <v>5251</v>
      </c>
      <c r="L423" s="23"/>
      <c r="M423" s="23"/>
      <c r="N423" s="23">
        <v>1008</v>
      </c>
      <c r="O423" s="23"/>
      <c r="P423" s="23"/>
      <c r="Q423" s="23">
        <v>8552</v>
      </c>
      <c r="R423" s="23">
        <v>539</v>
      </c>
      <c r="S423" s="23">
        <v>22237</v>
      </c>
    </row>
    <row r="424" spans="1:19" ht="15">
      <c r="A424" s="14">
        <v>463</v>
      </c>
      <c r="B424" s="14" t="s">
        <v>488</v>
      </c>
      <c r="C424" s="14">
        <v>218</v>
      </c>
      <c r="D424" s="14" t="s">
        <v>641</v>
      </c>
      <c r="F424" s="14" t="s">
        <v>1079</v>
      </c>
      <c r="G424" s="24" t="s">
        <v>455</v>
      </c>
      <c r="H424" s="23">
        <v>3</v>
      </c>
      <c r="I424" s="23"/>
      <c r="J424" s="23">
        <v>0</v>
      </c>
      <c r="K424" s="23">
        <v>35</v>
      </c>
      <c r="L424" s="23"/>
      <c r="M424" s="23"/>
      <c r="N424" s="23">
        <v>3</v>
      </c>
      <c r="O424" s="23"/>
      <c r="P424" s="23"/>
      <c r="Q424" s="23"/>
      <c r="R424" s="23">
        <v>4</v>
      </c>
      <c r="S424" s="23">
        <v>45</v>
      </c>
    </row>
    <row r="425" spans="1:19" ht="15">
      <c r="A425" s="14">
        <v>464</v>
      </c>
      <c r="B425" s="14" t="s">
        <v>489</v>
      </c>
      <c r="C425" s="14">
        <v>6</v>
      </c>
      <c r="D425" s="14" t="s">
        <v>641</v>
      </c>
      <c r="F425" s="14" t="s">
        <v>1080</v>
      </c>
      <c r="G425" s="24" t="s">
        <v>456</v>
      </c>
      <c r="H425" s="23">
        <v>59</v>
      </c>
      <c r="I425" s="23"/>
      <c r="J425" s="23">
        <v>0</v>
      </c>
      <c r="K425" s="23">
        <v>667</v>
      </c>
      <c r="L425" s="23"/>
      <c r="M425" s="23"/>
      <c r="N425" s="23">
        <v>59</v>
      </c>
      <c r="O425" s="23"/>
      <c r="P425" s="23"/>
      <c r="Q425" s="23"/>
      <c r="R425" s="23">
        <v>15</v>
      </c>
      <c r="S425" s="23">
        <v>800</v>
      </c>
    </row>
    <row r="426" spans="1:19" ht="15">
      <c r="A426" s="14">
        <v>465</v>
      </c>
      <c r="B426" s="14" t="s">
        <v>490</v>
      </c>
      <c r="C426" s="14">
        <v>89</v>
      </c>
      <c r="D426" s="14" t="s">
        <v>641</v>
      </c>
      <c r="F426" s="14" t="s">
        <v>1081</v>
      </c>
      <c r="G426" s="24" t="s">
        <v>457</v>
      </c>
      <c r="H426" s="23">
        <v>6</v>
      </c>
      <c r="I426" s="23"/>
      <c r="J426" s="23">
        <v>0</v>
      </c>
      <c r="K426" s="23">
        <v>66</v>
      </c>
      <c r="L426" s="23"/>
      <c r="M426" s="23"/>
      <c r="N426" s="23">
        <v>6</v>
      </c>
      <c r="O426" s="23"/>
      <c r="P426" s="23"/>
      <c r="Q426" s="23"/>
      <c r="R426" s="23">
        <v>1</v>
      </c>
      <c r="S426" s="23">
        <v>79</v>
      </c>
    </row>
    <row r="427" spans="1:19" ht="15">
      <c r="A427" s="14">
        <v>466</v>
      </c>
      <c r="B427" s="14" t="s">
        <v>491</v>
      </c>
      <c r="C427" s="14">
        <v>435</v>
      </c>
      <c r="D427" s="14" t="s">
        <v>641</v>
      </c>
      <c r="F427" s="14" t="s">
        <v>1082</v>
      </c>
      <c r="G427" s="24" t="s">
        <v>458</v>
      </c>
      <c r="H427" s="23">
        <v>0</v>
      </c>
      <c r="I427" s="23"/>
      <c r="J427" s="23">
        <v>0</v>
      </c>
      <c r="K427" s="23">
        <v>4</v>
      </c>
      <c r="L427" s="23"/>
      <c r="M427" s="23"/>
      <c r="N427" s="23">
        <v>0</v>
      </c>
      <c r="O427" s="23"/>
      <c r="P427" s="23"/>
      <c r="Q427" s="23"/>
      <c r="R427" s="23"/>
      <c r="S427" s="23">
        <v>4</v>
      </c>
    </row>
    <row r="428" spans="1:19" ht="15">
      <c r="A428" s="14">
        <v>467</v>
      </c>
      <c r="B428" s="14" t="s">
        <v>492</v>
      </c>
      <c r="C428" s="14">
        <v>49</v>
      </c>
      <c r="D428" s="14" t="s">
        <v>641</v>
      </c>
      <c r="F428" s="14" t="s">
        <v>1083</v>
      </c>
      <c r="G428" s="24" t="s">
        <v>460</v>
      </c>
      <c r="H428" s="23">
        <v>14075</v>
      </c>
      <c r="I428" s="23"/>
      <c r="J428" s="23">
        <v>0</v>
      </c>
      <c r="K428" s="23">
        <v>65</v>
      </c>
      <c r="L428" s="23"/>
      <c r="M428" s="23"/>
      <c r="N428" s="23">
        <v>6</v>
      </c>
      <c r="O428" s="23"/>
      <c r="P428" s="23"/>
      <c r="Q428" s="23"/>
      <c r="R428" s="23">
        <v>0</v>
      </c>
      <c r="S428" s="23">
        <v>14146</v>
      </c>
    </row>
    <row r="429" spans="1:19" ht="15">
      <c r="A429" s="14">
        <v>468</v>
      </c>
      <c r="B429" s="14" t="s">
        <v>493</v>
      </c>
      <c r="C429" s="14">
        <v>55</v>
      </c>
      <c r="D429" s="14" t="s">
        <v>641</v>
      </c>
      <c r="F429" s="14" t="s">
        <v>1084</v>
      </c>
      <c r="G429" s="24" t="s">
        <v>462</v>
      </c>
      <c r="H429" s="23">
        <v>3142</v>
      </c>
      <c r="I429" s="23"/>
      <c r="J429" s="23">
        <v>176672</v>
      </c>
      <c r="K429" s="23">
        <v>35425</v>
      </c>
      <c r="L429" s="23"/>
      <c r="M429" s="23"/>
      <c r="N429" s="23">
        <v>11660</v>
      </c>
      <c r="O429" s="23"/>
      <c r="P429" s="23"/>
      <c r="Q429" s="23">
        <v>378</v>
      </c>
      <c r="R429" s="23">
        <v>5240</v>
      </c>
      <c r="S429" s="23">
        <v>232517</v>
      </c>
    </row>
    <row r="430" spans="1:19" ht="15">
      <c r="A430" s="14">
        <v>469</v>
      </c>
      <c r="B430" s="14" t="s">
        <v>494</v>
      </c>
      <c r="C430" s="14">
        <v>67</v>
      </c>
      <c r="D430" s="14" t="s">
        <v>641</v>
      </c>
      <c r="F430" s="14" t="s">
        <v>1085</v>
      </c>
      <c r="G430" s="24" t="s">
        <v>463</v>
      </c>
      <c r="H430" s="23">
        <v>1812</v>
      </c>
      <c r="I430" s="23"/>
      <c r="J430" s="23">
        <v>40096</v>
      </c>
      <c r="K430" s="23">
        <v>20423</v>
      </c>
      <c r="L430" s="23"/>
      <c r="M430" s="23"/>
      <c r="N430" s="23">
        <v>1795</v>
      </c>
      <c r="O430" s="23"/>
      <c r="P430" s="23"/>
      <c r="Q430" s="23"/>
      <c r="R430" s="23">
        <v>2425</v>
      </c>
      <c r="S430" s="23">
        <v>66551</v>
      </c>
    </row>
    <row r="431" spans="1:19" ht="15">
      <c r="A431" s="14">
        <v>470</v>
      </c>
      <c r="B431" s="14" t="s">
        <v>495</v>
      </c>
      <c r="C431" s="14">
        <v>33</v>
      </c>
      <c r="D431" s="14" t="s">
        <v>641</v>
      </c>
      <c r="F431" s="14" t="s">
        <v>1086</v>
      </c>
      <c r="G431" s="24" t="s">
        <v>464</v>
      </c>
      <c r="H431" s="23">
        <v>0</v>
      </c>
      <c r="I431" s="23"/>
      <c r="J431" s="23">
        <v>0</v>
      </c>
      <c r="K431" s="23">
        <v>5</v>
      </c>
      <c r="L431" s="23"/>
      <c r="M431" s="23"/>
      <c r="N431" s="23">
        <v>0</v>
      </c>
      <c r="O431" s="23"/>
      <c r="P431" s="23"/>
      <c r="Q431" s="23"/>
      <c r="R431" s="23">
        <v>0</v>
      </c>
      <c r="S431" s="23">
        <v>5</v>
      </c>
    </row>
    <row r="432" spans="1:19" ht="15">
      <c r="A432" s="14">
        <v>471</v>
      </c>
      <c r="B432" s="14" t="s">
        <v>496</v>
      </c>
      <c r="C432" s="14">
        <v>203</v>
      </c>
      <c r="D432" s="14" t="s">
        <v>641</v>
      </c>
      <c r="F432" s="14" t="s">
        <v>1087</v>
      </c>
      <c r="G432" s="24" t="s">
        <v>465</v>
      </c>
      <c r="H432" s="23">
        <v>5</v>
      </c>
      <c r="I432" s="23"/>
      <c r="J432" s="23">
        <v>0</v>
      </c>
      <c r="K432" s="23">
        <v>54</v>
      </c>
      <c r="L432" s="23"/>
      <c r="M432" s="23"/>
      <c r="N432" s="23">
        <v>5</v>
      </c>
      <c r="O432" s="23"/>
      <c r="P432" s="23"/>
      <c r="Q432" s="23"/>
      <c r="R432" s="23">
        <v>0</v>
      </c>
      <c r="S432" s="23">
        <v>64</v>
      </c>
    </row>
    <row r="433" spans="1:19" ht="15">
      <c r="A433" s="14">
        <v>472</v>
      </c>
      <c r="B433" s="14" t="s">
        <v>497</v>
      </c>
      <c r="C433" s="14">
        <v>337</v>
      </c>
      <c r="D433" s="14" t="s">
        <v>641</v>
      </c>
      <c r="F433" s="14" t="s">
        <v>1088</v>
      </c>
      <c r="G433" s="24" t="s">
        <v>466</v>
      </c>
      <c r="H433" s="23">
        <v>11</v>
      </c>
      <c r="I433" s="23"/>
      <c r="J433" s="23">
        <v>0</v>
      </c>
      <c r="K433" s="23">
        <v>122</v>
      </c>
      <c r="L433" s="23"/>
      <c r="M433" s="23"/>
      <c r="N433" s="23">
        <v>11</v>
      </c>
      <c r="O433" s="23"/>
      <c r="P433" s="23"/>
      <c r="Q433" s="23"/>
      <c r="R433" s="23">
        <v>1</v>
      </c>
      <c r="S433" s="23">
        <v>145</v>
      </c>
    </row>
    <row r="434" spans="1:19" ht="15">
      <c r="A434" s="14">
        <v>473</v>
      </c>
      <c r="B434" s="14" t="s">
        <v>498</v>
      </c>
      <c r="C434" s="14">
        <v>78</v>
      </c>
      <c r="D434" s="14" t="s">
        <v>641</v>
      </c>
      <c r="F434" s="14" t="s">
        <v>1089</v>
      </c>
      <c r="G434" s="24" t="s">
        <v>467</v>
      </c>
      <c r="H434" s="23">
        <v>17</v>
      </c>
      <c r="I434" s="23"/>
      <c r="J434" s="23">
        <v>0</v>
      </c>
      <c r="K434" s="23">
        <v>191</v>
      </c>
      <c r="L434" s="23"/>
      <c r="M434" s="23"/>
      <c r="N434" s="23">
        <v>17</v>
      </c>
      <c r="O434" s="23"/>
      <c r="P434" s="23"/>
      <c r="Q434" s="23"/>
      <c r="R434" s="23">
        <v>2</v>
      </c>
      <c r="S434" s="23">
        <v>227</v>
      </c>
    </row>
    <row r="435" spans="1:19" ht="15">
      <c r="A435" s="14">
        <v>474</v>
      </c>
      <c r="B435" s="14" t="s">
        <v>499</v>
      </c>
      <c r="C435" s="14">
        <v>6</v>
      </c>
      <c r="D435" s="14" t="s">
        <v>641</v>
      </c>
      <c r="F435" s="14" t="s">
        <v>1090</v>
      </c>
      <c r="G435" s="24" t="s">
        <v>468</v>
      </c>
      <c r="H435" s="23">
        <v>19</v>
      </c>
      <c r="I435" s="23"/>
      <c r="J435" s="23">
        <v>0</v>
      </c>
      <c r="K435" s="23">
        <v>216</v>
      </c>
      <c r="L435" s="23"/>
      <c r="M435" s="23"/>
      <c r="N435" s="23">
        <v>19</v>
      </c>
      <c r="O435" s="23"/>
      <c r="P435" s="23"/>
      <c r="Q435" s="23"/>
      <c r="R435" s="23">
        <v>30</v>
      </c>
      <c r="S435" s="23">
        <v>284</v>
      </c>
    </row>
    <row r="436" spans="1:19" ht="15">
      <c r="A436" s="14">
        <v>475</v>
      </c>
      <c r="B436" s="14" t="s">
        <v>500</v>
      </c>
      <c r="C436" s="14">
        <v>340</v>
      </c>
      <c r="D436" s="14" t="s">
        <v>641</v>
      </c>
      <c r="F436" s="14" t="s">
        <v>1091</v>
      </c>
      <c r="G436" s="24" t="s">
        <v>469</v>
      </c>
      <c r="H436" s="23">
        <v>6</v>
      </c>
      <c r="I436" s="23"/>
      <c r="J436" s="23">
        <v>0</v>
      </c>
      <c r="K436" s="23">
        <v>63</v>
      </c>
      <c r="L436" s="23"/>
      <c r="M436" s="23"/>
      <c r="N436" s="23">
        <v>17897</v>
      </c>
      <c r="O436" s="23"/>
      <c r="P436" s="23"/>
      <c r="Q436" s="23"/>
      <c r="R436" s="23">
        <v>6</v>
      </c>
      <c r="S436" s="23">
        <v>17972</v>
      </c>
    </row>
    <row r="437" spans="1:19" ht="15">
      <c r="A437" s="14">
        <v>476</v>
      </c>
      <c r="B437" s="14" t="s">
        <v>501</v>
      </c>
      <c r="C437" s="14">
        <v>626</v>
      </c>
      <c r="D437" s="14" t="s">
        <v>641</v>
      </c>
      <c r="F437" s="14" t="s">
        <v>1092</v>
      </c>
      <c r="G437" s="24" t="s">
        <v>470</v>
      </c>
      <c r="H437" s="23">
        <v>566</v>
      </c>
      <c r="I437" s="23">
        <v>11124</v>
      </c>
      <c r="J437" s="23">
        <v>0</v>
      </c>
      <c r="K437" s="23">
        <v>6381</v>
      </c>
      <c r="L437" s="23">
        <v>25016</v>
      </c>
      <c r="M437" s="23"/>
      <c r="N437" s="23">
        <v>752</v>
      </c>
      <c r="O437" s="23"/>
      <c r="P437" s="23"/>
      <c r="Q437" s="23">
        <v>14931</v>
      </c>
      <c r="R437" s="23">
        <v>716</v>
      </c>
      <c r="S437" s="23">
        <v>59486</v>
      </c>
    </row>
    <row r="438" spans="1:19" ht="15">
      <c r="A438" s="14">
        <v>477</v>
      </c>
      <c r="B438" s="14" t="s">
        <v>502</v>
      </c>
      <c r="C438" s="14">
        <v>37</v>
      </c>
      <c r="D438" s="14" t="s">
        <v>641</v>
      </c>
      <c r="F438" s="14" t="s">
        <v>1093</v>
      </c>
      <c r="G438" s="24" t="s">
        <v>471</v>
      </c>
      <c r="H438" s="23">
        <v>55</v>
      </c>
      <c r="I438" s="23"/>
      <c r="J438" s="23">
        <v>0</v>
      </c>
      <c r="K438" s="23">
        <v>621</v>
      </c>
      <c r="L438" s="23"/>
      <c r="M438" s="23"/>
      <c r="N438" s="23">
        <v>55</v>
      </c>
      <c r="O438" s="23"/>
      <c r="P438" s="23"/>
      <c r="Q438" s="23"/>
      <c r="R438" s="23">
        <v>76</v>
      </c>
      <c r="S438" s="23">
        <v>807</v>
      </c>
    </row>
    <row r="439" spans="1:19" ht="15">
      <c r="A439" s="14">
        <v>478</v>
      </c>
      <c r="B439" s="14" t="s">
        <v>503</v>
      </c>
      <c r="C439" s="14">
        <v>253</v>
      </c>
      <c r="D439" s="14" t="s">
        <v>641</v>
      </c>
      <c r="F439" s="14" t="s">
        <v>1094</v>
      </c>
      <c r="G439" s="24" t="s">
        <v>472</v>
      </c>
      <c r="H439" s="23">
        <v>3</v>
      </c>
      <c r="I439" s="23"/>
      <c r="J439" s="23">
        <v>0</v>
      </c>
      <c r="K439" s="23">
        <v>35</v>
      </c>
      <c r="L439" s="23"/>
      <c r="M439" s="23"/>
      <c r="N439" s="23">
        <v>3</v>
      </c>
      <c r="O439" s="23"/>
      <c r="P439" s="23"/>
      <c r="Q439" s="23"/>
      <c r="R439" s="23">
        <v>0</v>
      </c>
      <c r="S439" s="23">
        <v>41</v>
      </c>
    </row>
    <row r="440" spans="1:19" ht="15">
      <c r="A440" s="14">
        <v>479</v>
      </c>
      <c r="B440" s="14" t="s">
        <v>504</v>
      </c>
      <c r="C440" s="14">
        <v>11</v>
      </c>
      <c r="D440" s="14" t="s">
        <v>641</v>
      </c>
      <c r="F440" s="14" t="s">
        <v>1095</v>
      </c>
      <c r="G440" s="24" t="s">
        <v>473</v>
      </c>
      <c r="H440" s="23">
        <v>809</v>
      </c>
      <c r="I440" s="23"/>
      <c r="J440" s="23">
        <v>0</v>
      </c>
      <c r="K440" s="23">
        <v>9120</v>
      </c>
      <c r="L440" s="23"/>
      <c r="M440" s="23"/>
      <c r="N440" s="23">
        <v>801</v>
      </c>
      <c r="O440" s="23"/>
      <c r="P440" s="23"/>
      <c r="Q440" s="23"/>
      <c r="R440" s="23">
        <v>242</v>
      </c>
      <c r="S440" s="23">
        <v>10972</v>
      </c>
    </row>
    <row r="441" spans="1:19" ht="15">
      <c r="A441" s="14">
        <v>480</v>
      </c>
      <c r="B441" s="14" t="s">
        <v>505</v>
      </c>
      <c r="C441" s="14">
        <v>28</v>
      </c>
      <c r="D441" s="14" t="s">
        <v>641</v>
      </c>
      <c r="F441" s="14" t="s">
        <v>1096</v>
      </c>
      <c r="G441" s="24" t="s">
        <v>474</v>
      </c>
      <c r="H441" s="23">
        <v>17</v>
      </c>
      <c r="I441" s="23"/>
      <c r="J441" s="23">
        <v>0</v>
      </c>
      <c r="K441" s="23">
        <v>193</v>
      </c>
      <c r="L441" s="23"/>
      <c r="M441" s="23"/>
      <c r="N441" s="23">
        <v>17</v>
      </c>
      <c r="O441" s="23"/>
      <c r="P441" s="23"/>
      <c r="Q441" s="23"/>
      <c r="R441" s="23">
        <v>6</v>
      </c>
      <c r="S441" s="23">
        <v>233</v>
      </c>
    </row>
    <row r="442" spans="1:19" ht="15">
      <c r="A442" s="14">
        <v>481</v>
      </c>
      <c r="B442" s="14" t="s">
        <v>506</v>
      </c>
      <c r="C442" s="14">
        <v>220</v>
      </c>
      <c r="D442" s="14" t="s">
        <v>641</v>
      </c>
      <c r="F442" s="14" t="s">
        <v>1097</v>
      </c>
      <c r="G442" s="24" t="s">
        <v>475</v>
      </c>
      <c r="H442" s="23">
        <v>492</v>
      </c>
      <c r="I442" s="23"/>
      <c r="J442" s="23">
        <v>35898</v>
      </c>
      <c r="K442" s="23">
        <v>5551</v>
      </c>
      <c r="L442" s="23">
        <v>30519</v>
      </c>
      <c r="M442" s="23"/>
      <c r="N442" s="23">
        <v>488</v>
      </c>
      <c r="O442" s="23"/>
      <c r="P442" s="23"/>
      <c r="Q442" s="23"/>
      <c r="R442" s="23">
        <v>649</v>
      </c>
      <c r="S442" s="23">
        <v>73597</v>
      </c>
    </row>
    <row r="443" spans="1:19" ht="15">
      <c r="A443" s="14">
        <v>482</v>
      </c>
      <c r="B443" s="14" t="s">
        <v>507</v>
      </c>
      <c r="C443" s="14">
        <v>14</v>
      </c>
      <c r="D443" s="14" t="s">
        <v>641</v>
      </c>
      <c r="F443" s="14" t="s">
        <v>1098</v>
      </c>
      <c r="G443" s="24" t="s">
        <v>476</v>
      </c>
      <c r="H443" s="23"/>
      <c r="I443" s="23"/>
      <c r="J443" s="23">
        <v>0</v>
      </c>
      <c r="K443" s="23">
        <v>0</v>
      </c>
      <c r="L443" s="23"/>
      <c r="M443" s="23"/>
      <c r="N443" s="23">
        <v>0</v>
      </c>
      <c r="O443" s="23"/>
      <c r="P443" s="23"/>
      <c r="Q443" s="23"/>
      <c r="R443" s="23"/>
      <c r="S443" s="23">
        <v>0</v>
      </c>
    </row>
    <row r="444" spans="1:19" ht="15">
      <c r="A444" s="14">
        <v>483</v>
      </c>
      <c r="B444" s="14" t="s">
        <v>508</v>
      </c>
      <c r="C444" s="14">
        <v>369</v>
      </c>
      <c r="D444" s="14" t="s">
        <v>641</v>
      </c>
      <c r="F444" s="14" t="s">
        <v>1099</v>
      </c>
      <c r="G444" s="24" t="s">
        <v>477</v>
      </c>
      <c r="H444" s="23">
        <v>16060</v>
      </c>
      <c r="I444" s="23"/>
      <c r="J444" s="23">
        <v>0</v>
      </c>
      <c r="K444" s="23">
        <v>4294</v>
      </c>
      <c r="L444" s="23"/>
      <c r="M444" s="23"/>
      <c r="N444" s="23">
        <v>841</v>
      </c>
      <c r="O444" s="23"/>
      <c r="P444" s="23">
        <v>10968</v>
      </c>
      <c r="Q444" s="23">
        <v>6947</v>
      </c>
      <c r="R444" s="23">
        <v>567</v>
      </c>
      <c r="S444" s="23">
        <v>39677</v>
      </c>
    </row>
    <row r="445" spans="1:19" ht="15">
      <c r="A445" s="14">
        <v>484</v>
      </c>
      <c r="B445" s="14" t="s">
        <v>509</v>
      </c>
      <c r="C445" s="14">
        <v>57</v>
      </c>
      <c r="D445" s="14" t="s">
        <v>641</v>
      </c>
      <c r="F445" s="14" t="s">
        <v>1100</v>
      </c>
      <c r="G445" s="24" t="s">
        <v>478</v>
      </c>
      <c r="H445" s="23">
        <v>54</v>
      </c>
      <c r="I445" s="23"/>
      <c r="J445" s="23">
        <v>0</v>
      </c>
      <c r="K445" s="23">
        <v>604</v>
      </c>
      <c r="L445" s="23"/>
      <c r="M445" s="23"/>
      <c r="N445" s="23">
        <v>53</v>
      </c>
      <c r="O445" s="23"/>
      <c r="P445" s="23"/>
      <c r="Q445" s="23"/>
      <c r="R445" s="23">
        <v>55</v>
      </c>
      <c r="S445" s="23">
        <v>766</v>
      </c>
    </row>
    <row r="446" spans="1:19" ht="15">
      <c r="A446" s="14">
        <v>485</v>
      </c>
      <c r="B446" s="14" t="s">
        <v>510</v>
      </c>
      <c r="C446" s="14">
        <v>187</v>
      </c>
      <c r="D446" s="14" t="s">
        <v>641</v>
      </c>
      <c r="F446" s="14" t="s">
        <v>1101</v>
      </c>
      <c r="G446" s="24" t="s">
        <v>479</v>
      </c>
      <c r="H446" s="23"/>
      <c r="I446" s="23"/>
      <c r="J446" s="23">
        <v>0</v>
      </c>
      <c r="K446" s="23">
        <v>0</v>
      </c>
      <c r="L446" s="23"/>
      <c r="M446" s="23"/>
      <c r="N446" s="23">
        <v>0</v>
      </c>
      <c r="O446" s="23"/>
      <c r="P446" s="23"/>
      <c r="Q446" s="23"/>
      <c r="R446" s="23">
        <v>0</v>
      </c>
      <c r="S446" s="23">
        <v>0</v>
      </c>
    </row>
    <row r="447" spans="1:19" ht="15">
      <c r="A447" s="14">
        <v>486</v>
      </c>
      <c r="B447" s="14" t="s">
        <v>511</v>
      </c>
      <c r="C447" s="14">
        <v>263</v>
      </c>
      <c r="D447" s="14" t="s">
        <v>641</v>
      </c>
      <c r="F447" s="14" t="s">
        <v>1102</v>
      </c>
      <c r="G447" s="24" t="s">
        <v>480</v>
      </c>
      <c r="H447" s="23">
        <v>614</v>
      </c>
      <c r="I447" s="23"/>
      <c r="J447" s="23">
        <v>0</v>
      </c>
      <c r="K447" s="23">
        <v>6922</v>
      </c>
      <c r="L447" s="23"/>
      <c r="M447" s="23"/>
      <c r="N447" s="23">
        <v>608</v>
      </c>
      <c r="O447" s="23"/>
      <c r="P447" s="23"/>
      <c r="Q447" s="23"/>
      <c r="R447" s="23">
        <v>704</v>
      </c>
      <c r="S447" s="23">
        <v>8848</v>
      </c>
    </row>
    <row r="448" spans="1:19" ht="15">
      <c r="A448" s="14">
        <v>487</v>
      </c>
      <c r="B448" s="14" t="s">
        <v>512</v>
      </c>
      <c r="C448" s="14">
        <v>243</v>
      </c>
      <c r="D448" s="14" t="s">
        <v>641</v>
      </c>
      <c r="F448" s="14" t="s">
        <v>1103</v>
      </c>
      <c r="G448" s="24" t="s">
        <v>481</v>
      </c>
      <c r="H448" s="23">
        <v>24</v>
      </c>
      <c r="I448" s="23"/>
      <c r="J448" s="23">
        <v>0</v>
      </c>
      <c r="K448" s="23">
        <v>266</v>
      </c>
      <c r="L448" s="23"/>
      <c r="M448" s="23"/>
      <c r="N448" s="23">
        <v>23</v>
      </c>
      <c r="O448" s="23"/>
      <c r="P448" s="23"/>
      <c r="Q448" s="23"/>
      <c r="R448" s="23">
        <v>5</v>
      </c>
      <c r="S448" s="23">
        <v>318</v>
      </c>
    </row>
    <row r="449" spans="1:19" ht="15">
      <c r="A449" s="14">
        <v>488</v>
      </c>
      <c r="B449" s="14" t="s">
        <v>513</v>
      </c>
      <c r="C449" s="14">
        <v>391</v>
      </c>
      <c r="D449" s="14" t="s">
        <v>641</v>
      </c>
      <c r="F449" s="14" t="s">
        <v>1104</v>
      </c>
      <c r="G449" s="24" t="s">
        <v>482</v>
      </c>
      <c r="H449" s="23">
        <v>87</v>
      </c>
      <c r="I449" s="23"/>
      <c r="J449" s="23">
        <v>0</v>
      </c>
      <c r="K449" s="23">
        <v>983</v>
      </c>
      <c r="L449" s="23"/>
      <c r="M449" s="23"/>
      <c r="N449" s="23">
        <v>86</v>
      </c>
      <c r="O449" s="23"/>
      <c r="P449" s="23"/>
      <c r="Q449" s="23"/>
      <c r="R449" s="23">
        <v>31</v>
      </c>
      <c r="S449" s="23">
        <v>1187</v>
      </c>
    </row>
    <row r="450" spans="1:19" ht="15">
      <c r="A450" s="14">
        <v>489</v>
      </c>
      <c r="B450" s="14" t="s">
        <v>514</v>
      </c>
      <c r="C450" s="14">
        <v>83</v>
      </c>
      <c r="D450" s="14" t="s">
        <v>641</v>
      </c>
      <c r="F450" s="14" t="s">
        <v>1105</v>
      </c>
      <c r="G450" s="24" t="s">
        <v>483</v>
      </c>
      <c r="H450" s="23">
        <v>40</v>
      </c>
      <c r="I450" s="23"/>
      <c r="J450" s="23">
        <v>0</v>
      </c>
      <c r="K450" s="23">
        <v>452</v>
      </c>
      <c r="L450" s="23"/>
      <c r="M450" s="23"/>
      <c r="N450" s="23">
        <v>40</v>
      </c>
      <c r="O450" s="23"/>
      <c r="P450" s="23"/>
      <c r="Q450" s="23"/>
      <c r="R450" s="23">
        <v>0</v>
      </c>
      <c r="S450" s="23">
        <v>532</v>
      </c>
    </row>
    <row r="451" spans="1:19" ht="15">
      <c r="A451" s="14">
        <v>490</v>
      </c>
      <c r="B451" s="14" t="s">
        <v>515</v>
      </c>
      <c r="C451" s="14">
        <v>45</v>
      </c>
      <c r="D451" s="14" t="s">
        <v>641</v>
      </c>
      <c r="F451" s="14" t="s">
        <v>1106</v>
      </c>
      <c r="G451" s="24" t="s">
        <v>484</v>
      </c>
      <c r="H451" s="23">
        <v>27</v>
      </c>
      <c r="I451" s="23"/>
      <c r="J451" s="23">
        <v>0</v>
      </c>
      <c r="K451" s="23">
        <v>305</v>
      </c>
      <c r="L451" s="23"/>
      <c r="M451" s="23"/>
      <c r="N451" s="23">
        <v>27</v>
      </c>
      <c r="O451" s="23"/>
      <c r="P451" s="23"/>
      <c r="Q451" s="23"/>
      <c r="R451" s="23">
        <v>2</v>
      </c>
      <c r="S451" s="23">
        <v>361</v>
      </c>
    </row>
    <row r="452" spans="1:19" ht="15">
      <c r="A452" s="14">
        <v>437</v>
      </c>
      <c r="B452" s="14" t="s">
        <v>462</v>
      </c>
      <c r="C452" s="14">
        <v>35425</v>
      </c>
      <c r="D452" s="14" t="s">
        <v>641</v>
      </c>
      <c r="F452" s="14" t="s">
        <v>1107</v>
      </c>
      <c r="G452" s="24" t="s">
        <v>485</v>
      </c>
      <c r="H452" s="23">
        <v>330</v>
      </c>
      <c r="I452" s="23"/>
      <c r="J452" s="23">
        <v>0</v>
      </c>
      <c r="K452" s="23">
        <v>3717</v>
      </c>
      <c r="L452" s="23"/>
      <c r="M452" s="23"/>
      <c r="N452" s="23">
        <v>327</v>
      </c>
      <c r="O452" s="23"/>
      <c r="P452" s="23"/>
      <c r="Q452" s="23"/>
      <c r="R452" s="23">
        <v>362</v>
      </c>
      <c r="S452" s="23">
        <v>4736</v>
      </c>
    </row>
    <row r="453" spans="1:19" ht="15">
      <c r="A453" s="14">
        <v>438</v>
      </c>
      <c r="B453" s="14" t="s">
        <v>463</v>
      </c>
      <c r="C453" s="14">
        <v>20423</v>
      </c>
      <c r="D453" s="14" t="s">
        <v>641</v>
      </c>
      <c r="F453" s="14" t="s">
        <v>1108</v>
      </c>
      <c r="G453" s="24" t="s">
        <v>486</v>
      </c>
      <c r="H453" s="23">
        <v>195</v>
      </c>
      <c r="I453" s="23"/>
      <c r="J453" s="23">
        <v>0</v>
      </c>
      <c r="K453" s="23">
        <v>2197</v>
      </c>
      <c r="L453" s="23"/>
      <c r="M453" s="23"/>
      <c r="N453" s="23">
        <v>193</v>
      </c>
      <c r="O453" s="23"/>
      <c r="P453" s="23"/>
      <c r="Q453" s="23"/>
      <c r="R453" s="23">
        <v>114</v>
      </c>
      <c r="S453" s="23">
        <v>2699</v>
      </c>
    </row>
    <row r="454" spans="1:19" ht="15">
      <c r="A454" s="14">
        <v>455</v>
      </c>
      <c r="B454" s="14" t="s">
        <v>480</v>
      </c>
      <c r="C454" s="14">
        <v>6922</v>
      </c>
      <c r="D454" s="14" t="s">
        <v>641</v>
      </c>
      <c r="F454" s="14" t="s">
        <v>1109</v>
      </c>
      <c r="G454" s="24" t="s">
        <v>487</v>
      </c>
      <c r="H454" s="23">
        <v>0</v>
      </c>
      <c r="I454" s="23"/>
      <c r="J454" s="23">
        <v>0</v>
      </c>
      <c r="K454" s="23">
        <v>3</v>
      </c>
      <c r="L454" s="23"/>
      <c r="M454" s="23"/>
      <c r="N454" s="23">
        <v>0</v>
      </c>
      <c r="O454" s="23"/>
      <c r="P454" s="23"/>
      <c r="Q454" s="23"/>
      <c r="R454" s="23"/>
      <c r="S454" s="23">
        <v>3</v>
      </c>
    </row>
    <row r="455" spans="1:19" ht="15">
      <c r="A455" s="14">
        <v>460</v>
      </c>
      <c r="B455" s="14" t="s">
        <v>485</v>
      </c>
      <c r="C455" s="14">
        <v>3717</v>
      </c>
      <c r="D455" s="14" t="s">
        <v>641</v>
      </c>
      <c r="F455" s="14" t="s">
        <v>1110</v>
      </c>
      <c r="G455" s="24" t="s">
        <v>488</v>
      </c>
      <c r="H455" s="23">
        <v>19</v>
      </c>
      <c r="I455" s="23"/>
      <c r="J455" s="23">
        <v>0</v>
      </c>
      <c r="K455" s="23">
        <v>218</v>
      </c>
      <c r="L455" s="23"/>
      <c r="M455" s="23"/>
      <c r="N455" s="23">
        <v>19</v>
      </c>
      <c r="O455" s="23"/>
      <c r="P455" s="23"/>
      <c r="Q455" s="23"/>
      <c r="R455" s="23">
        <v>1</v>
      </c>
      <c r="S455" s="23">
        <v>257</v>
      </c>
    </row>
    <row r="456" spans="1:19" ht="15">
      <c r="A456" s="14">
        <v>414</v>
      </c>
      <c r="B456" s="14" t="s">
        <v>437</v>
      </c>
      <c r="C456" s="14">
        <v>222</v>
      </c>
      <c r="D456" s="14" t="s">
        <v>641</v>
      </c>
      <c r="F456" s="14" t="s">
        <v>1111</v>
      </c>
      <c r="G456" s="24" t="s">
        <v>489</v>
      </c>
      <c r="H456" s="23">
        <v>1</v>
      </c>
      <c r="I456" s="23"/>
      <c r="J456" s="23">
        <v>0</v>
      </c>
      <c r="K456" s="23">
        <v>6</v>
      </c>
      <c r="L456" s="23"/>
      <c r="M456" s="23"/>
      <c r="N456" s="23">
        <v>1</v>
      </c>
      <c r="O456" s="23"/>
      <c r="P456" s="23"/>
      <c r="Q456" s="23"/>
      <c r="R456" s="23"/>
      <c r="S456" s="23">
        <v>8</v>
      </c>
    </row>
    <row r="457" spans="1:19" ht="15">
      <c r="A457" s="14">
        <v>415</v>
      </c>
      <c r="B457" s="14" t="s">
        <v>438</v>
      </c>
      <c r="C457" s="14">
        <v>0</v>
      </c>
      <c r="D457" s="14" t="s">
        <v>641</v>
      </c>
      <c r="F457" s="14" t="s">
        <v>1112</v>
      </c>
      <c r="G457" s="24" t="s">
        <v>490</v>
      </c>
      <c r="H457" s="23">
        <v>8</v>
      </c>
      <c r="I457" s="23"/>
      <c r="J457" s="23">
        <v>0</v>
      </c>
      <c r="K457" s="23">
        <v>89</v>
      </c>
      <c r="L457" s="23"/>
      <c r="M457" s="23"/>
      <c r="N457" s="23">
        <v>8</v>
      </c>
      <c r="O457" s="23"/>
      <c r="P457" s="23"/>
      <c r="Q457" s="23"/>
      <c r="R457" s="23"/>
      <c r="S457" s="23">
        <v>105</v>
      </c>
    </row>
    <row r="458" spans="1:19" ht="15">
      <c r="A458" s="14">
        <v>424</v>
      </c>
      <c r="B458" s="14" t="s">
        <v>447</v>
      </c>
      <c r="C458" s="14">
        <v>15</v>
      </c>
      <c r="D458" s="14" t="s">
        <v>641</v>
      </c>
      <c r="F458" s="14" t="s">
        <v>1113</v>
      </c>
      <c r="G458" s="24" t="s">
        <v>491</v>
      </c>
      <c r="H458" s="23">
        <v>39</v>
      </c>
      <c r="I458" s="23"/>
      <c r="J458" s="23">
        <v>0</v>
      </c>
      <c r="K458" s="23">
        <v>435</v>
      </c>
      <c r="L458" s="23"/>
      <c r="M458" s="23"/>
      <c r="N458" s="23">
        <v>38</v>
      </c>
      <c r="O458" s="23"/>
      <c r="P458" s="23"/>
      <c r="Q458" s="23"/>
      <c r="R458" s="23">
        <v>5</v>
      </c>
      <c r="S458" s="23">
        <v>517</v>
      </c>
    </row>
    <row r="459" spans="1:19" ht="15">
      <c r="A459" s="14">
        <v>426</v>
      </c>
      <c r="B459" s="14" t="s">
        <v>449</v>
      </c>
      <c r="C459" s="14">
        <v>124</v>
      </c>
      <c r="D459" s="14" t="s">
        <v>641</v>
      </c>
      <c r="F459" s="14" t="s">
        <v>1114</v>
      </c>
      <c r="G459" s="24" t="s">
        <v>492</v>
      </c>
      <c r="H459" s="23">
        <v>4</v>
      </c>
      <c r="I459" s="23"/>
      <c r="J459" s="23">
        <v>0</v>
      </c>
      <c r="K459" s="23">
        <v>49</v>
      </c>
      <c r="L459" s="23"/>
      <c r="M459" s="23"/>
      <c r="N459" s="23">
        <v>4</v>
      </c>
      <c r="O459" s="23"/>
      <c r="P459" s="23"/>
      <c r="Q459" s="23"/>
      <c r="R459" s="23"/>
      <c r="S459" s="23">
        <v>57</v>
      </c>
    </row>
    <row r="460" spans="1:19" ht="15">
      <c r="A460" s="14">
        <v>431</v>
      </c>
      <c r="B460" s="14" t="s">
        <v>644</v>
      </c>
      <c r="C460" s="14">
        <v>5251</v>
      </c>
      <c r="D460" s="14" t="s">
        <v>641</v>
      </c>
      <c r="F460" s="14" t="s">
        <v>1115</v>
      </c>
      <c r="G460" s="24" t="s">
        <v>493</v>
      </c>
      <c r="H460" s="23">
        <v>5</v>
      </c>
      <c r="I460" s="23"/>
      <c r="J460" s="23">
        <v>0</v>
      </c>
      <c r="K460" s="23">
        <v>55</v>
      </c>
      <c r="L460" s="23"/>
      <c r="M460" s="23"/>
      <c r="N460" s="23">
        <v>5</v>
      </c>
      <c r="O460" s="23"/>
      <c r="P460" s="23"/>
      <c r="Q460" s="23"/>
      <c r="R460" s="23">
        <v>2</v>
      </c>
      <c r="S460" s="23">
        <v>67</v>
      </c>
    </row>
    <row r="461" spans="1:19" ht="15">
      <c r="A461" s="14">
        <v>432</v>
      </c>
      <c r="B461" s="14" t="s">
        <v>455</v>
      </c>
      <c r="C461" s="14">
        <v>35</v>
      </c>
      <c r="D461" s="14" t="s">
        <v>641</v>
      </c>
      <c r="F461" s="14" t="s">
        <v>1116</v>
      </c>
      <c r="G461" s="24" t="s">
        <v>494</v>
      </c>
      <c r="H461" s="23">
        <v>6</v>
      </c>
      <c r="I461" s="23"/>
      <c r="J461" s="23">
        <v>0</v>
      </c>
      <c r="K461" s="23">
        <v>67</v>
      </c>
      <c r="L461" s="23"/>
      <c r="M461" s="23"/>
      <c r="N461" s="23">
        <v>6</v>
      </c>
      <c r="O461" s="23"/>
      <c r="P461" s="23"/>
      <c r="Q461" s="23"/>
      <c r="R461" s="23">
        <v>4</v>
      </c>
      <c r="S461" s="23">
        <v>83</v>
      </c>
    </row>
    <row r="462" spans="1:19" ht="15">
      <c r="A462" s="14">
        <v>436</v>
      </c>
      <c r="B462" s="14" t="s">
        <v>460</v>
      </c>
      <c r="C462" s="14">
        <v>65</v>
      </c>
      <c r="D462" s="14" t="s">
        <v>641</v>
      </c>
      <c r="F462" s="14" t="s">
        <v>1117</v>
      </c>
      <c r="G462" s="24" t="s">
        <v>495</v>
      </c>
      <c r="H462" s="23">
        <v>3</v>
      </c>
      <c r="I462" s="23"/>
      <c r="J462" s="23">
        <v>0</v>
      </c>
      <c r="K462" s="23">
        <v>33</v>
      </c>
      <c r="L462" s="23"/>
      <c r="M462" s="23"/>
      <c r="N462" s="23">
        <v>3</v>
      </c>
      <c r="O462" s="23"/>
      <c r="P462" s="23"/>
      <c r="Q462" s="23"/>
      <c r="R462" s="23">
        <v>2</v>
      </c>
      <c r="S462" s="23">
        <v>41</v>
      </c>
    </row>
    <row r="463" spans="1:19" ht="15">
      <c r="A463" s="14">
        <v>440</v>
      </c>
      <c r="B463" s="14" t="s">
        <v>465</v>
      </c>
      <c r="C463" s="14">
        <v>54</v>
      </c>
      <c r="D463" s="14" t="s">
        <v>641</v>
      </c>
      <c r="F463" s="14" t="s">
        <v>1118</v>
      </c>
      <c r="G463" s="24" t="s">
        <v>496</v>
      </c>
      <c r="H463" s="23">
        <v>18</v>
      </c>
      <c r="I463" s="23"/>
      <c r="J463" s="23">
        <v>0</v>
      </c>
      <c r="K463" s="23">
        <v>203</v>
      </c>
      <c r="L463" s="23"/>
      <c r="M463" s="23"/>
      <c r="N463" s="23">
        <v>18</v>
      </c>
      <c r="O463" s="23"/>
      <c r="P463" s="23"/>
      <c r="Q463" s="23"/>
      <c r="R463" s="23">
        <v>1</v>
      </c>
      <c r="S463" s="23">
        <v>240</v>
      </c>
    </row>
    <row r="464" spans="1:19" ht="15">
      <c r="A464" s="14">
        <v>394</v>
      </c>
      <c r="B464" s="14" t="s">
        <v>417</v>
      </c>
      <c r="C464" s="14">
        <v>2401</v>
      </c>
      <c r="D464" s="14" t="s">
        <v>641</v>
      </c>
      <c r="F464" s="14" t="s">
        <v>1119</v>
      </c>
      <c r="G464" s="24" t="s">
        <v>497</v>
      </c>
      <c r="H464" s="23">
        <v>30</v>
      </c>
      <c r="I464" s="23"/>
      <c r="J464" s="23">
        <v>0</v>
      </c>
      <c r="K464" s="23">
        <v>337</v>
      </c>
      <c r="L464" s="23"/>
      <c r="M464" s="23"/>
      <c r="N464" s="23">
        <v>30</v>
      </c>
      <c r="O464" s="23"/>
      <c r="P464" s="23"/>
      <c r="Q464" s="23"/>
      <c r="R464" s="23">
        <v>1</v>
      </c>
      <c r="S464" s="23">
        <v>398</v>
      </c>
    </row>
    <row r="465" spans="1:19" ht="15">
      <c r="A465" s="14">
        <v>216</v>
      </c>
      <c r="B465" s="14" t="s">
        <v>235</v>
      </c>
      <c r="C465" s="14">
        <v>34</v>
      </c>
      <c r="D465" s="14" t="s">
        <v>641</v>
      </c>
      <c r="F465" s="14" t="s">
        <v>1120</v>
      </c>
      <c r="G465" s="24" t="s">
        <v>498</v>
      </c>
      <c r="H465" s="23">
        <v>7</v>
      </c>
      <c r="I465" s="23"/>
      <c r="J465" s="23">
        <v>0</v>
      </c>
      <c r="K465" s="23">
        <v>78</v>
      </c>
      <c r="L465" s="23"/>
      <c r="M465" s="23"/>
      <c r="N465" s="23">
        <v>7</v>
      </c>
      <c r="O465" s="23"/>
      <c r="P465" s="23"/>
      <c r="Q465" s="23"/>
      <c r="R465" s="23">
        <v>3</v>
      </c>
      <c r="S465" s="23">
        <v>95</v>
      </c>
    </row>
    <row r="466" spans="1:19" ht="15">
      <c r="A466" s="14">
        <v>218</v>
      </c>
      <c r="B466" s="14" t="s">
        <v>237</v>
      </c>
      <c r="C466" s="14">
        <v>5391</v>
      </c>
      <c r="D466" s="14" t="s">
        <v>641</v>
      </c>
      <c r="F466" s="14" t="s">
        <v>1121</v>
      </c>
      <c r="G466" s="24" t="s">
        <v>499</v>
      </c>
      <c r="H466" s="23">
        <v>1</v>
      </c>
      <c r="I466" s="23"/>
      <c r="J466" s="23">
        <v>0</v>
      </c>
      <c r="K466" s="23">
        <v>6</v>
      </c>
      <c r="L466" s="23"/>
      <c r="M466" s="23"/>
      <c r="N466" s="23">
        <v>1</v>
      </c>
      <c r="O466" s="23"/>
      <c r="P466" s="23"/>
      <c r="Q466" s="23"/>
      <c r="R466" s="23"/>
      <c r="S466" s="23">
        <v>8</v>
      </c>
    </row>
    <row r="467" spans="1:19" ht="15">
      <c r="A467" s="14">
        <v>219</v>
      </c>
      <c r="B467" s="14" t="s">
        <v>238</v>
      </c>
      <c r="C467" s="14">
        <v>132</v>
      </c>
      <c r="D467" s="14" t="s">
        <v>641</v>
      </c>
      <c r="F467" s="14" t="s">
        <v>1122</v>
      </c>
      <c r="G467" s="24" t="s">
        <v>500</v>
      </c>
      <c r="H467" s="23">
        <v>30</v>
      </c>
      <c r="I467" s="23"/>
      <c r="J467" s="23">
        <v>0</v>
      </c>
      <c r="K467" s="23">
        <v>340</v>
      </c>
      <c r="L467" s="23"/>
      <c r="M467" s="23"/>
      <c r="N467" s="23">
        <v>30</v>
      </c>
      <c r="O467" s="23"/>
      <c r="P467" s="23"/>
      <c r="Q467" s="23"/>
      <c r="R467" s="23">
        <v>4</v>
      </c>
      <c r="S467" s="23">
        <v>404</v>
      </c>
    </row>
    <row r="468" spans="1:19" ht="15">
      <c r="A468" s="14">
        <v>224</v>
      </c>
      <c r="B468" s="14" t="s">
        <v>243</v>
      </c>
      <c r="C468" s="14">
        <v>52</v>
      </c>
      <c r="D468" s="14" t="s">
        <v>641</v>
      </c>
      <c r="F468" s="14" t="s">
        <v>1123</v>
      </c>
      <c r="G468" s="24" t="s">
        <v>501</v>
      </c>
      <c r="H468" s="23">
        <v>56</v>
      </c>
      <c r="I468" s="23"/>
      <c r="J468" s="23">
        <v>0</v>
      </c>
      <c r="K468" s="23">
        <v>626</v>
      </c>
      <c r="L468" s="23"/>
      <c r="M468" s="23"/>
      <c r="N468" s="23">
        <v>55</v>
      </c>
      <c r="O468" s="23"/>
      <c r="P468" s="23"/>
      <c r="Q468" s="23"/>
      <c r="R468" s="23">
        <v>3</v>
      </c>
      <c r="S468" s="23">
        <v>740</v>
      </c>
    </row>
    <row r="469" spans="1:19" ht="15">
      <c r="A469" s="14">
        <v>225</v>
      </c>
      <c r="B469" s="14" t="s">
        <v>244</v>
      </c>
      <c r="C469" s="14">
        <v>676</v>
      </c>
      <c r="D469" s="14" t="s">
        <v>641</v>
      </c>
      <c r="F469" s="14" t="s">
        <v>1124</v>
      </c>
      <c r="G469" s="24" t="s">
        <v>502</v>
      </c>
      <c r="H469" s="23">
        <v>3</v>
      </c>
      <c r="I469" s="23"/>
      <c r="J469" s="23">
        <v>0</v>
      </c>
      <c r="K469" s="23">
        <v>37</v>
      </c>
      <c r="L469" s="23"/>
      <c r="M469" s="23"/>
      <c r="N469" s="23">
        <v>3</v>
      </c>
      <c r="O469" s="23"/>
      <c r="P469" s="23"/>
      <c r="Q469" s="23"/>
      <c r="R469" s="23">
        <v>1</v>
      </c>
      <c r="S469" s="23">
        <v>44</v>
      </c>
    </row>
    <row r="470" spans="1:19" ht="15">
      <c r="A470" s="14">
        <v>226</v>
      </c>
      <c r="B470" s="14" t="s">
        <v>245</v>
      </c>
      <c r="C470" s="14">
        <v>794</v>
      </c>
      <c r="D470" s="14" t="s">
        <v>641</v>
      </c>
      <c r="F470" s="14" t="s">
        <v>1125</v>
      </c>
      <c r="G470" s="24" t="s">
        <v>503</v>
      </c>
      <c r="H470" s="23">
        <v>22</v>
      </c>
      <c r="I470" s="23"/>
      <c r="J470" s="23">
        <v>0</v>
      </c>
      <c r="K470" s="23">
        <v>253</v>
      </c>
      <c r="L470" s="23"/>
      <c r="M470" s="23"/>
      <c r="N470" s="23">
        <v>22</v>
      </c>
      <c r="O470" s="23"/>
      <c r="P470" s="23"/>
      <c r="Q470" s="23"/>
      <c r="R470" s="23">
        <v>5</v>
      </c>
      <c r="S470" s="23">
        <v>302</v>
      </c>
    </row>
    <row r="471" spans="1:19" ht="15">
      <c r="A471" s="14">
        <v>227</v>
      </c>
      <c r="B471" s="14" t="s">
        <v>246</v>
      </c>
      <c r="C471" s="14">
        <v>9526</v>
      </c>
      <c r="D471" s="14" t="s">
        <v>641</v>
      </c>
      <c r="F471" s="14" t="s">
        <v>1126</v>
      </c>
      <c r="G471" s="24" t="s">
        <v>504</v>
      </c>
      <c r="H471" s="23">
        <v>1</v>
      </c>
      <c r="I471" s="23"/>
      <c r="J471" s="23">
        <v>0</v>
      </c>
      <c r="K471" s="23">
        <v>11</v>
      </c>
      <c r="L471" s="23"/>
      <c r="M471" s="23"/>
      <c r="N471" s="23">
        <v>1</v>
      </c>
      <c r="O471" s="23"/>
      <c r="P471" s="23"/>
      <c r="Q471" s="23"/>
      <c r="R471" s="23">
        <v>1</v>
      </c>
      <c r="S471" s="23">
        <v>14</v>
      </c>
    </row>
    <row r="472" spans="1:19" ht="15">
      <c r="A472" s="14">
        <v>228</v>
      </c>
      <c r="B472" s="14" t="s">
        <v>247</v>
      </c>
      <c r="C472" s="14">
        <v>9610</v>
      </c>
      <c r="D472" s="14" t="s">
        <v>641</v>
      </c>
      <c r="F472" s="14" t="s">
        <v>1127</v>
      </c>
      <c r="G472" s="24" t="s">
        <v>505</v>
      </c>
      <c r="H472" s="23">
        <v>3</v>
      </c>
      <c r="I472" s="23"/>
      <c r="J472" s="23">
        <v>0</v>
      </c>
      <c r="K472" s="23">
        <v>28</v>
      </c>
      <c r="L472" s="23"/>
      <c r="M472" s="23"/>
      <c r="N472" s="23">
        <v>2</v>
      </c>
      <c r="O472" s="23"/>
      <c r="P472" s="23"/>
      <c r="Q472" s="23"/>
      <c r="R472" s="23"/>
      <c r="S472" s="23">
        <v>33</v>
      </c>
    </row>
    <row r="473" spans="1:19" ht="15">
      <c r="A473" s="14">
        <v>229</v>
      </c>
      <c r="B473" s="14" t="s">
        <v>248</v>
      </c>
      <c r="C473" s="14">
        <v>31589</v>
      </c>
      <c r="D473" s="14" t="s">
        <v>641</v>
      </c>
      <c r="F473" s="14" t="s">
        <v>1128</v>
      </c>
      <c r="G473" s="24" t="s">
        <v>506</v>
      </c>
      <c r="H473" s="23">
        <v>20</v>
      </c>
      <c r="I473" s="23"/>
      <c r="J473" s="23">
        <v>0</v>
      </c>
      <c r="K473" s="23">
        <v>220</v>
      </c>
      <c r="L473" s="23"/>
      <c r="M473" s="23"/>
      <c r="N473" s="23">
        <v>19</v>
      </c>
      <c r="O473" s="23"/>
      <c r="P473" s="23"/>
      <c r="Q473" s="23"/>
      <c r="R473" s="23">
        <v>0</v>
      </c>
      <c r="S473" s="23">
        <v>259</v>
      </c>
    </row>
    <row r="474" spans="1:19" ht="15">
      <c r="A474" s="14">
        <v>230</v>
      </c>
      <c r="B474" s="14" t="s">
        <v>249</v>
      </c>
      <c r="C474" s="14">
        <v>3842</v>
      </c>
      <c r="D474" s="14" t="s">
        <v>641</v>
      </c>
      <c r="F474" s="14" t="s">
        <v>1129</v>
      </c>
      <c r="G474" s="24" t="s">
        <v>507</v>
      </c>
      <c r="H474" s="23">
        <v>1</v>
      </c>
      <c r="I474" s="23"/>
      <c r="J474" s="23">
        <v>0</v>
      </c>
      <c r="K474" s="23">
        <v>14</v>
      </c>
      <c r="L474" s="23"/>
      <c r="M474" s="23"/>
      <c r="N474" s="23">
        <v>1</v>
      </c>
      <c r="O474" s="23"/>
      <c r="P474" s="23"/>
      <c r="Q474" s="23"/>
      <c r="R474" s="23"/>
      <c r="S474" s="23">
        <v>16</v>
      </c>
    </row>
    <row r="475" spans="1:19" ht="15">
      <c r="A475" s="14">
        <v>231</v>
      </c>
      <c r="B475" s="14" t="s">
        <v>250</v>
      </c>
      <c r="C475" s="14">
        <v>2630</v>
      </c>
      <c r="D475" s="14" t="s">
        <v>641</v>
      </c>
      <c r="F475" s="14" t="s">
        <v>1130</v>
      </c>
      <c r="G475" s="24" t="s">
        <v>508</v>
      </c>
      <c r="H475" s="23">
        <v>33</v>
      </c>
      <c r="I475" s="23"/>
      <c r="J475" s="23">
        <v>0</v>
      </c>
      <c r="K475" s="23">
        <v>369</v>
      </c>
      <c r="L475" s="23"/>
      <c r="M475" s="23"/>
      <c r="N475" s="23">
        <v>32</v>
      </c>
      <c r="O475" s="23"/>
      <c r="P475" s="23"/>
      <c r="Q475" s="23"/>
      <c r="R475" s="23">
        <v>3</v>
      </c>
      <c r="S475" s="23">
        <v>437</v>
      </c>
    </row>
    <row r="476" spans="1:19" ht="15">
      <c r="A476" s="14">
        <v>233</v>
      </c>
      <c r="B476" s="14" t="s">
        <v>252</v>
      </c>
      <c r="C476" s="14">
        <v>12</v>
      </c>
      <c r="D476" s="14" t="s">
        <v>641</v>
      </c>
      <c r="F476" s="14" t="s">
        <v>1131</v>
      </c>
      <c r="G476" s="24" t="s">
        <v>509</v>
      </c>
      <c r="H476" s="23">
        <v>5</v>
      </c>
      <c r="I476" s="23"/>
      <c r="J476" s="23">
        <v>0</v>
      </c>
      <c r="K476" s="23">
        <v>57</v>
      </c>
      <c r="L476" s="23"/>
      <c r="M476" s="23"/>
      <c r="N476" s="23">
        <v>5</v>
      </c>
      <c r="O476" s="23"/>
      <c r="P476" s="23"/>
      <c r="Q476" s="23"/>
      <c r="R476" s="23">
        <v>2</v>
      </c>
      <c r="S476" s="23">
        <v>69</v>
      </c>
    </row>
    <row r="477" spans="1:19" ht="15">
      <c r="A477" s="14">
        <v>234</v>
      </c>
      <c r="B477" s="14" t="s">
        <v>253</v>
      </c>
      <c r="C477" s="14">
        <v>66</v>
      </c>
      <c r="D477" s="14" t="s">
        <v>641</v>
      </c>
      <c r="F477" s="14" t="s">
        <v>1132</v>
      </c>
      <c r="G477" s="24" t="s">
        <v>510</v>
      </c>
      <c r="H477" s="23">
        <v>17</v>
      </c>
      <c r="I477" s="23"/>
      <c r="J477" s="23">
        <v>0</v>
      </c>
      <c r="K477" s="23">
        <v>187</v>
      </c>
      <c r="L477" s="23"/>
      <c r="M477" s="23"/>
      <c r="N477" s="23">
        <v>16</v>
      </c>
      <c r="O477" s="23"/>
      <c r="P477" s="23"/>
      <c r="Q477" s="23"/>
      <c r="R477" s="23">
        <v>2</v>
      </c>
      <c r="S477" s="23">
        <v>222</v>
      </c>
    </row>
    <row r="478" spans="1:19" ht="15">
      <c r="A478" s="14">
        <v>235</v>
      </c>
      <c r="B478" s="14" t="s">
        <v>254</v>
      </c>
      <c r="C478" s="14">
        <v>6303</v>
      </c>
      <c r="D478" s="14" t="s">
        <v>641</v>
      </c>
      <c r="F478" s="14" t="s">
        <v>1133</v>
      </c>
      <c r="G478" s="24" t="s">
        <v>511</v>
      </c>
      <c r="H478" s="23">
        <v>23</v>
      </c>
      <c r="I478" s="23"/>
      <c r="J478" s="23">
        <v>0</v>
      </c>
      <c r="K478" s="23">
        <v>263</v>
      </c>
      <c r="L478" s="23"/>
      <c r="M478" s="23"/>
      <c r="N478" s="23">
        <v>23</v>
      </c>
      <c r="O478" s="23"/>
      <c r="P478" s="23"/>
      <c r="Q478" s="23"/>
      <c r="R478" s="23">
        <v>3</v>
      </c>
      <c r="S478" s="23">
        <v>312</v>
      </c>
    </row>
    <row r="479" spans="1:19" ht="15">
      <c r="A479" s="14">
        <v>238</v>
      </c>
      <c r="B479" s="14" t="s">
        <v>258</v>
      </c>
      <c r="C479" s="14">
        <v>6092</v>
      </c>
      <c r="D479" s="14" t="s">
        <v>641</v>
      </c>
      <c r="F479" s="14" t="s">
        <v>1134</v>
      </c>
      <c r="G479" s="24" t="s">
        <v>512</v>
      </c>
      <c r="H479" s="23">
        <v>22</v>
      </c>
      <c r="I479" s="23"/>
      <c r="J479" s="23">
        <v>0</v>
      </c>
      <c r="K479" s="23">
        <v>243</v>
      </c>
      <c r="L479" s="23"/>
      <c r="M479" s="23"/>
      <c r="N479" s="23">
        <v>21</v>
      </c>
      <c r="O479" s="23"/>
      <c r="P479" s="23"/>
      <c r="Q479" s="23"/>
      <c r="R479" s="23">
        <v>1</v>
      </c>
      <c r="S479" s="23">
        <v>287</v>
      </c>
    </row>
    <row r="480" spans="1:19" ht="15">
      <c r="A480" s="14">
        <v>245</v>
      </c>
      <c r="B480" s="14" t="s">
        <v>265</v>
      </c>
      <c r="C480" s="14">
        <v>885</v>
      </c>
      <c r="D480" s="14" t="s">
        <v>641</v>
      </c>
      <c r="F480" s="14" t="s">
        <v>1135</v>
      </c>
      <c r="G480" s="24" t="s">
        <v>513</v>
      </c>
      <c r="H480" s="23">
        <v>35</v>
      </c>
      <c r="I480" s="23"/>
      <c r="J480" s="23">
        <v>0</v>
      </c>
      <c r="K480" s="23">
        <v>391</v>
      </c>
      <c r="L480" s="23"/>
      <c r="M480" s="23"/>
      <c r="N480" s="23">
        <v>34</v>
      </c>
      <c r="O480" s="23"/>
      <c r="P480" s="23"/>
      <c r="Q480" s="23"/>
      <c r="R480" s="23">
        <v>0</v>
      </c>
      <c r="S480" s="23">
        <v>460</v>
      </c>
    </row>
    <row r="481" spans="1:19" ht="15">
      <c r="A481" s="14">
        <v>408</v>
      </c>
      <c r="B481" s="14" t="s">
        <v>431</v>
      </c>
      <c r="C481" s="14">
        <v>1750</v>
      </c>
      <c r="D481" s="14" t="s">
        <v>641</v>
      </c>
      <c r="F481" s="14" t="s">
        <v>1136</v>
      </c>
      <c r="G481" s="24" t="s">
        <v>514</v>
      </c>
      <c r="H481" s="23">
        <v>7</v>
      </c>
      <c r="I481" s="23"/>
      <c r="J481" s="23">
        <v>0</v>
      </c>
      <c r="K481" s="23">
        <v>83</v>
      </c>
      <c r="L481" s="23"/>
      <c r="M481" s="23"/>
      <c r="N481" s="23">
        <v>7</v>
      </c>
      <c r="O481" s="23"/>
      <c r="P481" s="23"/>
      <c r="Q481" s="23"/>
      <c r="R481" s="23">
        <v>1</v>
      </c>
      <c r="S481" s="23">
        <v>98</v>
      </c>
    </row>
    <row r="482" spans="1:19" ht="15">
      <c r="A482" s="14">
        <v>409</v>
      </c>
      <c r="B482" s="14" t="s">
        <v>432</v>
      </c>
      <c r="C482" s="14">
        <v>580</v>
      </c>
      <c r="D482" s="14" t="s">
        <v>641</v>
      </c>
      <c r="F482" s="14" t="s">
        <v>1137</v>
      </c>
      <c r="G482" s="24" t="s">
        <v>515</v>
      </c>
      <c r="H482" s="23">
        <v>4</v>
      </c>
      <c r="I482" s="23"/>
      <c r="J482" s="23">
        <v>0</v>
      </c>
      <c r="K482" s="23">
        <v>45</v>
      </c>
      <c r="L482" s="23"/>
      <c r="M482" s="23"/>
      <c r="N482" s="23">
        <v>4</v>
      </c>
      <c r="O482" s="23"/>
      <c r="P482" s="23"/>
      <c r="Q482" s="23"/>
      <c r="R482" s="23"/>
      <c r="S482" s="23">
        <v>53</v>
      </c>
    </row>
    <row r="483" spans="1:19" ht="15">
      <c r="A483" s="14">
        <v>410</v>
      </c>
      <c r="B483" s="14" t="s">
        <v>433</v>
      </c>
      <c r="C483" s="14">
        <v>24</v>
      </c>
      <c r="D483" s="14" t="s">
        <v>641</v>
      </c>
      <c r="F483" s="14" t="s">
        <v>1138</v>
      </c>
      <c r="G483" s="24" t="s">
        <v>516</v>
      </c>
      <c r="H483" s="23">
        <v>13</v>
      </c>
      <c r="I483" s="23"/>
      <c r="J483" s="23">
        <v>0</v>
      </c>
      <c r="K483" s="23">
        <v>151</v>
      </c>
      <c r="L483" s="23"/>
      <c r="M483" s="23"/>
      <c r="N483" s="23">
        <v>13</v>
      </c>
      <c r="O483" s="23"/>
      <c r="P483" s="23"/>
      <c r="Q483" s="23"/>
      <c r="R483" s="23">
        <v>16</v>
      </c>
      <c r="S483" s="23">
        <v>193</v>
      </c>
    </row>
    <row r="484" spans="1:19" ht="15">
      <c r="A484" s="14">
        <v>417</v>
      </c>
      <c r="B484" s="14" t="s">
        <v>440</v>
      </c>
      <c r="C484" s="14">
        <v>573</v>
      </c>
      <c r="D484" s="14" t="s">
        <v>641</v>
      </c>
      <c r="F484" s="14" t="s">
        <v>1139</v>
      </c>
      <c r="G484" s="24" t="s">
        <v>517</v>
      </c>
      <c r="H484" s="23">
        <v>49727</v>
      </c>
      <c r="I484" s="23"/>
      <c r="J484" s="23">
        <v>59925</v>
      </c>
      <c r="K484" s="23">
        <v>111732</v>
      </c>
      <c r="L484" s="23"/>
      <c r="M484" s="23"/>
      <c r="N484" s="23">
        <v>10667</v>
      </c>
      <c r="O484" s="23"/>
      <c r="P484" s="23">
        <v>35049</v>
      </c>
      <c r="Q484" s="23">
        <v>2428</v>
      </c>
      <c r="R484" s="23">
        <v>10132</v>
      </c>
      <c r="S484" s="23">
        <v>279660</v>
      </c>
    </row>
    <row r="485" spans="1:19" ht="15">
      <c r="A485" s="14">
        <v>422</v>
      </c>
      <c r="B485" s="14" t="s">
        <v>445</v>
      </c>
      <c r="C485" s="14">
        <v>72</v>
      </c>
      <c r="D485" s="14" t="s">
        <v>641</v>
      </c>
      <c r="F485" s="14" t="s">
        <v>1140</v>
      </c>
      <c r="G485" s="24" t="s">
        <v>519</v>
      </c>
      <c r="H485" s="23">
        <v>1017</v>
      </c>
      <c r="I485" s="23"/>
      <c r="J485" s="23">
        <v>0</v>
      </c>
      <c r="K485" s="23">
        <v>11466</v>
      </c>
      <c r="L485" s="23"/>
      <c r="M485" s="23"/>
      <c r="N485" s="23">
        <v>1007</v>
      </c>
      <c r="O485" s="23"/>
      <c r="P485" s="23"/>
      <c r="Q485" s="23"/>
      <c r="R485" s="23">
        <v>647</v>
      </c>
      <c r="S485" s="23">
        <v>14137</v>
      </c>
    </row>
    <row r="486" spans="1:19" ht="15">
      <c r="A486" s="14">
        <v>522</v>
      </c>
      <c r="B486" s="14" t="s">
        <v>549</v>
      </c>
      <c r="C486" s="14">
        <v>2177</v>
      </c>
      <c r="D486" s="14" t="s">
        <v>641</v>
      </c>
      <c r="F486" s="14" t="s">
        <v>1141</v>
      </c>
      <c r="G486" s="24" t="s">
        <v>520</v>
      </c>
      <c r="H486" s="23">
        <v>1838</v>
      </c>
      <c r="I486" s="23"/>
      <c r="J486" s="23">
        <v>0</v>
      </c>
      <c r="K486" s="23">
        <v>20725</v>
      </c>
      <c r="L486" s="23"/>
      <c r="M486" s="23"/>
      <c r="N486" s="23">
        <v>1821</v>
      </c>
      <c r="O486" s="23"/>
      <c r="P486" s="23"/>
      <c r="Q486" s="23"/>
      <c r="R486" s="23">
        <v>1842</v>
      </c>
      <c r="S486" s="23">
        <v>26226</v>
      </c>
    </row>
    <row r="487" spans="1:19" ht="15">
      <c r="A487" s="14">
        <v>524</v>
      </c>
      <c r="B487" s="14" t="s">
        <v>551</v>
      </c>
      <c r="C487" s="14">
        <v>144</v>
      </c>
      <c r="D487" s="14" t="s">
        <v>641</v>
      </c>
      <c r="F487" s="14" t="s">
        <v>1142</v>
      </c>
      <c r="G487" s="24" t="s">
        <v>521</v>
      </c>
      <c r="H487" s="23">
        <v>1663</v>
      </c>
      <c r="I487" s="23"/>
      <c r="J487" s="23">
        <v>0</v>
      </c>
      <c r="K487" s="23">
        <v>18746</v>
      </c>
      <c r="L487" s="23"/>
      <c r="M487" s="23"/>
      <c r="N487" s="23">
        <v>1647</v>
      </c>
      <c r="O487" s="23"/>
      <c r="P487" s="23"/>
      <c r="Q487" s="23"/>
      <c r="R487" s="23">
        <v>995</v>
      </c>
      <c r="S487" s="23">
        <v>23051</v>
      </c>
    </row>
    <row r="488" spans="1:19" ht="15">
      <c r="A488" s="14">
        <v>358</v>
      </c>
      <c r="B488" s="14" t="s">
        <v>381</v>
      </c>
      <c r="C488" s="14">
        <v>204</v>
      </c>
      <c r="D488" s="14" t="s">
        <v>641</v>
      </c>
      <c r="F488" s="14" t="s">
        <v>1143</v>
      </c>
      <c r="G488" s="24" t="s">
        <v>522</v>
      </c>
      <c r="H488" s="23">
        <v>1911</v>
      </c>
      <c r="I488" s="23"/>
      <c r="J488" s="23">
        <v>0</v>
      </c>
      <c r="K488" s="23">
        <v>21547</v>
      </c>
      <c r="L488" s="23"/>
      <c r="M488" s="23"/>
      <c r="N488" s="23">
        <v>1893</v>
      </c>
      <c r="O488" s="23"/>
      <c r="P488" s="23"/>
      <c r="Q488" s="23"/>
      <c r="R488" s="23">
        <v>1233</v>
      </c>
      <c r="S488" s="23">
        <v>26584</v>
      </c>
    </row>
    <row r="489" spans="1:19" ht="15">
      <c r="A489" s="14">
        <v>360</v>
      </c>
      <c r="B489" s="14" t="s">
        <v>383</v>
      </c>
      <c r="C489" s="14">
        <v>26</v>
      </c>
      <c r="D489" s="14" t="s">
        <v>641</v>
      </c>
      <c r="F489" s="14" t="s">
        <v>1144</v>
      </c>
      <c r="G489" s="24" t="s">
        <v>523</v>
      </c>
      <c r="H489" s="23">
        <v>1185</v>
      </c>
      <c r="I489" s="23"/>
      <c r="J489" s="23">
        <v>0</v>
      </c>
      <c r="K489" s="23">
        <v>13359</v>
      </c>
      <c r="L489" s="23"/>
      <c r="M489" s="23"/>
      <c r="N489" s="23">
        <v>1174</v>
      </c>
      <c r="O489" s="23"/>
      <c r="P489" s="23"/>
      <c r="Q489" s="23"/>
      <c r="R489" s="23">
        <v>330</v>
      </c>
      <c r="S489" s="23">
        <v>16048</v>
      </c>
    </row>
    <row r="490" spans="1:19" ht="15">
      <c r="A490" s="14">
        <v>364</v>
      </c>
      <c r="B490" s="14" t="s">
        <v>387</v>
      </c>
      <c r="C490" s="14">
        <v>12134</v>
      </c>
      <c r="D490" s="14" t="s">
        <v>641</v>
      </c>
      <c r="F490" s="14" t="s">
        <v>1145</v>
      </c>
      <c r="G490" s="24" t="s">
        <v>524</v>
      </c>
      <c r="H490" s="23">
        <v>1839</v>
      </c>
      <c r="I490" s="23"/>
      <c r="J490" s="23">
        <v>0</v>
      </c>
      <c r="K490" s="23">
        <v>20736</v>
      </c>
      <c r="L490" s="23"/>
      <c r="M490" s="23"/>
      <c r="N490" s="23">
        <v>1822</v>
      </c>
      <c r="O490" s="23"/>
      <c r="P490" s="23"/>
      <c r="Q490" s="23"/>
      <c r="R490" s="23">
        <v>1121</v>
      </c>
      <c r="S490" s="23">
        <v>25518</v>
      </c>
    </row>
    <row r="491" spans="1:19" ht="15">
      <c r="A491" s="14">
        <v>371</v>
      </c>
      <c r="B491" s="14" t="s">
        <v>394</v>
      </c>
      <c r="C491" s="14">
        <v>1188</v>
      </c>
      <c r="D491" s="14" t="s">
        <v>641</v>
      </c>
      <c r="F491" s="14" t="s">
        <v>1146</v>
      </c>
      <c r="G491" s="24" t="s">
        <v>525</v>
      </c>
      <c r="H491" s="23">
        <v>2549</v>
      </c>
      <c r="I491" s="23"/>
      <c r="J491" s="23">
        <v>0</v>
      </c>
      <c r="K491" s="23">
        <v>3619</v>
      </c>
      <c r="L491" s="23"/>
      <c r="M491" s="23"/>
      <c r="N491" s="23">
        <v>318</v>
      </c>
      <c r="O491" s="23"/>
      <c r="P491" s="23"/>
      <c r="Q491" s="23"/>
      <c r="R491" s="23">
        <v>280</v>
      </c>
      <c r="S491" s="23">
        <v>6766</v>
      </c>
    </row>
    <row r="492" spans="1:19" ht="15">
      <c r="A492" s="14">
        <v>374</v>
      </c>
      <c r="B492" s="14" t="s">
        <v>397</v>
      </c>
      <c r="C492" s="14">
        <v>197</v>
      </c>
      <c r="D492" s="14" t="s">
        <v>641</v>
      </c>
      <c r="F492" s="14" t="s">
        <v>1147</v>
      </c>
      <c r="G492" s="24" t="s">
        <v>526</v>
      </c>
      <c r="H492" s="23">
        <v>3421</v>
      </c>
      <c r="I492" s="23">
        <v>47417</v>
      </c>
      <c r="J492" s="23">
        <v>330</v>
      </c>
      <c r="K492" s="23">
        <v>15778</v>
      </c>
      <c r="L492" s="23"/>
      <c r="M492" s="23"/>
      <c r="N492" s="23">
        <v>1969</v>
      </c>
      <c r="O492" s="23"/>
      <c r="P492" s="23">
        <v>22233</v>
      </c>
      <c r="Q492" s="23">
        <v>303</v>
      </c>
      <c r="R492" s="23">
        <v>1781</v>
      </c>
      <c r="S492" s="23">
        <v>93232</v>
      </c>
    </row>
    <row r="493" spans="1:19" ht="15">
      <c r="A493" s="14">
        <v>375</v>
      </c>
      <c r="B493" s="14" t="s">
        <v>398</v>
      </c>
      <c r="C493" s="14">
        <v>386</v>
      </c>
      <c r="D493" s="14" t="s">
        <v>641</v>
      </c>
      <c r="F493" s="14" t="s">
        <v>1148</v>
      </c>
      <c r="G493" s="24" t="s">
        <v>527</v>
      </c>
      <c r="H493" s="23">
        <v>25</v>
      </c>
      <c r="I493" s="23"/>
      <c r="J493" s="23">
        <v>0</v>
      </c>
      <c r="K493" s="23">
        <v>282</v>
      </c>
      <c r="L493" s="23"/>
      <c r="M493" s="23"/>
      <c r="N493" s="23">
        <v>25</v>
      </c>
      <c r="O493" s="23"/>
      <c r="P493" s="23"/>
      <c r="Q493" s="23"/>
      <c r="R493" s="23">
        <v>8</v>
      </c>
      <c r="S493" s="23">
        <v>340</v>
      </c>
    </row>
    <row r="494" spans="1:19" ht="15">
      <c r="A494" s="14">
        <v>525</v>
      </c>
      <c r="B494" s="14" t="s">
        <v>552</v>
      </c>
      <c r="C494" s="14">
        <v>972</v>
      </c>
      <c r="D494" s="14" t="s">
        <v>641</v>
      </c>
      <c r="F494" s="14" t="s">
        <v>1149</v>
      </c>
      <c r="G494" s="24" t="s">
        <v>528</v>
      </c>
      <c r="H494" s="23">
        <v>170</v>
      </c>
      <c r="I494" s="23"/>
      <c r="J494" s="23">
        <v>0</v>
      </c>
      <c r="K494" s="23">
        <v>1915</v>
      </c>
      <c r="L494" s="23"/>
      <c r="M494" s="23"/>
      <c r="N494" s="23">
        <v>168</v>
      </c>
      <c r="O494" s="23"/>
      <c r="P494" s="23"/>
      <c r="Q494" s="23"/>
      <c r="R494" s="23">
        <v>255</v>
      </c>
      <c r="S494" s="23">
        <v>2508</v>
      </c>
    </row>
    <row r="495" spans="1:19" ht="15">
      <c r="A495" s="14">
        <v>521</v>
      </c>
      <c r="B495" s="14" t="s">
        <v>548</v>
      </c>
      <c r="C495" s="14">
        <v>6457</v>
      </c>
      <c r="D495" s="14" t="s">
        <v>641</v>
      </c>
      <c r="F495" s="14" t="s">
        <v>1150</v>
      </c>
      <c r="G495" s="24" t="s">
        <v>529</v>
      </c>
      <c r="H495" s="23">
        <v>1</v>
      </c>
      <c r="I495" s="23"/>
      <c r="J495" s="23">
        <v>0</v>
      </c>
      <c r="K495" s="23">
        <v>9</v>
      </c>
      <c r="L495" s="23"/>
      <c r="M495" s="23"/>
      <c r="N495" s="23">
        <v>1</v>
      </c>
      <c r="O495" s="23"/>
      <c r="P495" s="23"/>
      <c r="Q495" s="23"/>
      <c r="R495" s="23">
        <v>1</v>
      </c>
      <c r="S495" s="23">
        <v>12</v>
      </c>
    </row>
    <row r="496" spans="1:19" ht="15">
      <c r="A496" s="14">
        <v>523</v>
      </c>
      <c r="B496" s="14" t="s">
        <v>550</v>
      </c>
      <c r="C496" s="14">
        <v>11307</v>
      </c>
      <c r="D496" s="14" t="s">
        <v>641</v>
      </c>
      <c r="F496" s="14" t="s">
        <v>1151</v>
      </c>
      <c r="G496" s="24" t="s">
        <v>530</v>
      </c>
      <c r="H496" s="23">
        <v>0</v>
      </c>
      <c r="I496" s="23"/>
      <c r="J496" s="23">
        <v>0</v>
      </c>
      <c r="K496" s="23">
        <v>5</v>
      </c>
      <c r="L496" s="23"/>
      <c r="M496" s="23"/>
      <c r="N496" s="23">
        <v>0</v>
      </c>
      <c r="O496" s="23"/>
      <c r="P496" s="23"/>
      <c r="Q496" s="23"/>
      <c r="R496" s="23"/>
      <c r="S496" s="23">
        <v>5</v>
      </c>
    </row>
    <row r="497" spans="1:19" ht="15">
      <c r="A497" s="14">
        <v>526</v>
      </c>
      <c r="B497" s="14" t="s">
        <v>553</v>
      </c>
      <c r="C497" s="14">
        <v>9573</v>
      </c>
      <c r="D497" s="14" t="s">
        <v>641</v>
      </c>
      <c r="F497" s="14" t="s">
        <v>1152</v>
      </c>
      <c r="G497" s="24" t="s">
        <v>531</v>
      </c>
      <c r="H497" s="23">
        <v>75</v>
      </c>
      <c r="I497" s="23"/>
      <c r="J497" s="23">
        <v>0</v>
      </c>
      <c r="K497" s="23">
        <v>843</v>
      </c>
      <c r="L497" s="23"/>
      <c r="M497" s="23"/>
      <c r="N497" s="23">
        <v>74</v>
      </c>
      <c r="O497" s="23"/>
      <c r="P497" s="23"/>
      <c r="Q497" s="23"/>
      <c r="R497" s="23">
        <v>47</v>
      </c>
      <c r="S497" s="23">
        <v>1039</v>
      </c>
    </row>
    <row r="498" spans="1:19" ht="15">
      <c r="A498" s="14">
        <v>527</v>
      </c>
      <c r="B498" s="14" t="s">
        <v>554</v>
      </c>
      <c r="C498" s="14">
        <v>3879</v>
      </c>
      <c r="D498" s="14" t="s">
        <v>641</v>
      </c>
      <c r="F498" s="14" t="s">
        <v>1153</v>
      </c>
      <c r="G498" s="24" t="s">
        <v>532</v>
      </c>
      <c r="H498" s="23">
        <v>483</v>
      </c>
      <c r="I498" s="23"/>
      <c r="J498" s="23">
        <v>0</v>
      </c>
      <c r="K498" s="23">
        <v>5450</v>
      </c>
      <c r="L498" s="23"/>
      <c r="M498" s="23"/>
      <c r="N498" s="23">
        <v>479</v>
      </c>
      <c r="O498" s="23"/>
      <c r="P498" s="23"/>
      <c r="Q498" s="23"/>
      <c r="R498" s="23">
        <v>128</v>
      </c>
      <c r="S498" s="23">
        <v>6540</v>
      </c>
    </row>
    <row r="499" spans="1:19" ht="15">
      <c r="A499" s="14">
        <v>359</v>
      </c>
      <c r="B499" s="14" t="s">
        <v>382</v>
      </c>
      <c r="C499" s="14">
        <v>0</v>
      </c>
      <c r="D499" s="14" t="s">
        <v>641</v>
      </c>
      <c r="F499" s="14" t="s">
        <v>1154</v>
      </c>
      <c r="G499" s="24" t="s">
        <v>533</v>
      </c>
      <c r="H499" s="23">
        <v>869</v>
      </c>
      <c r="I499" s="23"/>
      <c r="J499" s="23">
        <v>0</v>
      </c>
      <c r="K499" s="23">
        <v>9801</v>
      </c>
      <c r="L499" s="23"/>
      <c r="M499" s="23"/>
      <c r="N499" s="23">
        <v>861</v>
      </c>
      <c r="O499" s="23"/>
      <c r="P499" s="23"/>
      <c r="Q499" s="23"/>
      <c r="R499" s="23">
        <v>642</v>
      </c>
      <c r="S499" s="23">
        <v>12173</v>
      </c>
    </row>
    <row r="500" spans="1:19" ht="15">
      <c r="A500" s="14">
        <v>362</v>
      </c>
      <c r="B500" s="14" t="s">
        <v>385</v>
      </c>
      <c r="C500" s="14">
        <v>0</v>
      </c>
      <c r="D500" s="14" t="s">
        <v>641</v>
      </c>
      <c r="F500" s="14" t="s">
        <v>1155</v>
      </c>
      <c r="G500" s="24" t="s">
        <v>534</v>
      </c>
      <c r="H500" s="23">
        <v>532</v>
      </c>
      <c r="I500" s="23"/>
      <c r="J500" s="23">
        <v>0</v>
      </c>
      <c r="K500" s="23">
        <v>6000</v>
      </c>
      <c r="L500" s="23"/>
      <c r="M500" s="23"/>
      <c r="N500" s="23">
        <v>527</v>
      </c>
      <c r="O500" s="23"/>
      <c r="P500" s="23"/>
      <c r="Q500" s="23"/>
      <c r="R500" s="23">
        <v>683</v>
      </c>
      <c r="S500" s="23">
        <v>7742</v>
      </c>
    </row>
    <row r="501" spans="1:19" ht="15">
      <c r="A501" s="14">
        <v>363</v>
      </c>
      <c r="B501" s="14" t="s">
        <v>386</v>
      </c>
      <c r="C501" s="14">
        <v>0</v>
      </c>
      <c r="D501" s="14" t="s">
        <v>641</v>
      </c>
      <c r="F501" s="14" t="s">
        <v>1156</v>
      </c>
      <c r="G501" s="24" t="s">
        <v>535</v>
      </c>
      <c r="H501" s="23">
        <v>94</v>
      </c>
      <c r="I501" s="23"/>
      <c r="J501" s="23">
        <v>0</v>
      </c>
      <c r="K501" s="23">
        <v>1057</v>
      </c>
      <c r="L501" s="23"/>
      <c r="M501" s="23">
        <v>1011</v>
      </c>
      <c r="N501" s="23">
        <v>93</v>
      </c>
      <c r="O501" s="23"/>
      <c r="P501" s="23"/>
      <c r="Q501" s="23"/>
      <c r="R501" s="23">
        <v>77</v>
      </c>
      <c r="S501" s="23">
        <v>2332</v>
      </c>
    </row>
    <row r="502" spans="1:19" ht="15">
      <c r="A502" s="14">
        <v>158</v>
      </c>
      <c r="B502" s="14" t="s">
        <v>174</v>
      </c>
      <c r="C502" s="14">
        <v>5</v>
      </c>
      <c r="D502" s="14" t="s">
        <v>641</v>
      </c>
      <c r="F502" s="14" t="s">
        <v>1157</v>
      </c>
      <c r="G502" s="24" t="s">
        <v>536</v>
      </c>
      <c r="H502" s="23">
        <v>46</v>
      </c>
      <c r="I502" s="23"/>
      <c r="J502" s="23">
        <v>0</v>
      </c>
      <c r="K502" s="23">
        <v>518</v>
      </c>
      <c r="L502" s="23"/>
      <c r="M502" s="23"/>
      <c r="N502" s="23">
        <v>46</v>
      </c>
      <c r="O502" s="23"/>
      <c r="P502" s="23"/>
      <c r="Q502" s="23"/>
      <c r="R502" s="23">
        <v>62</v>
      </c>
      <c r="S502" s="23">
        <v>672</v>
      </c>
    </row>
    <row r="503" spans="1:19" ht="15">
      <c r="A503" s="14">
        <v>377</v>
      </c>
      <c r="B503" s="14" t="s">
        <v>400</v>
      </c>
      <c r="C503" s="14">
        <v>3831</v>
      </c>
      <c r="D503" s="14" t="s">
        <v>641</v>
      </c>
      <c r="F503" s="14" t="s">
        <v>1158</v>
      </c>
      <c r="G503" s="24" t="s">
        <v>537</v>
      </c>
      <c r="H503" s="23">
        <v>3</v>
      </c>
      <c r="I503" s="23"/>
      <c r="J503" s="23">
        <v>0</v>
      </c>
      <c r="K503" s="23">
        <v>37</v>
      </c>
      <c r="L503" s="23"/>
      <c r="M503" s="23"/>
      <c r="N503" s="23">
        <v>3</v>
      </c>
      <c r="O503" s="23"/>
      <c r="P503" s="23"/>
      <c r="Q503" s="23"/>
      <c r="R503" s="23">
        <v>1</v>
      </c>
      <c r="S503" s="23">
        <v>44</v>
      </c>
    </row>
    <row r="504" spans="1:19" ht="15">
      <c r="A504" s="14">
        <v>378</v>
      </c>
      <c r="B504" s="14" t="s">
        <v>401</v>
      </c>
      <c r="C504" s="14">
        <v>771</v>
      </c>
      <c r="D504" s="14" t="s">
        <v>641</v>
      </c>
      <c r="F504" s="14" t="s">
        <v>1159</v>
      </c>
      <c r="G504" s="24" t="s">
        <v>538</v>
      </c>
      <c r="H504" s="23">
        <v>436</v>
      </c>
      <c r="I504" s="23"/>
      <c r="J504" s="23">
        <v>0</v>
      </c>
      <c r="K504" s="23">
        <v>4917</v>
      </c>
      <c r="L504" s="23"/>
      <c r="M504" s="23"/>
      <c r="N504" s="23">
        <v>432</v>
      </c>
      <c r="O504" s="23"/>
      <c r="P504" s="23"/>
      <c r="Q504" s="23"/>
      <c r="R504" s="23">
        <v>444</v>
      </c>
      <c r="S504" s="23">
        <v>6229</v>
      </c>
    </row>
    <row r="505" spans="1:19" ht="15">
      <c r="A505" s="14">
        <v>379</v>
      </c>
      <c r="B505" s="14" t="s">
        <v>402</v>
      </c>
      <c r="C505" s="14">
        <v>10084</v>
      </c>
      <c r="D505" s="14" t="s">
        <v>641</v>
      </c>
      <c r="F505" s="14" t="s">
        <v>1160</v>
      </c>
      <c r="G505" s="24" t="s">
        <v>539</v>
      </c>
      <c r="H505" s="23">
        <v>508</v>
      </c>
      <c r="I505" s="23"/>
      <c r="J505" s="23">
        <v>0</v>
      </c>
      <c r="K505" s="23">
        <v>5722</v>
      </c>
      <c r="L505" s="23"/>
      <c r="M505" s="23"/>
      <c r="N505" s="23">
        <v>503</v>
      </c>
      <c r="O505" s="23"/>
      <c r="P505" s="23"/>
      <c r="Q505" s="23"/>
      <c r="R505" s="23">
        <v>714</v>
      </c>
      <c r="S505" s="23">
        <v>7447</v>
      </c>
    </row>
    <row r="506" spans="1:19" ht="15">
      <c r="A506" s="14">
        <v>574</v>
      </c>
      <c r="B506" s="14" t="s">
        <v>604</v>
      </c>
      <c r="C506" s="14">
        <v>5523</v>
      </c>
      <c r="D506" s="14" t="s">
        <v>641</v>
      </c>
      <c r="F506" s="14" t="s">
        <v>1161</v>
      </c>
      <c r="G506" s="24" t="s">
        <v>540</v>
      </c>
      <c r="H506" s="23">
        <v>347</v>
      </c>
      <c r="I506" s="23"/>
      <c r="J506" s="23">
        <v>0</v>
      </c>
      <c r="K506" s="23">
        <v>3912</v>
      </c>
      <c r="L506" s="23"/>
      <c r="M506" s="23"/>
      <c r="N506" s="23">
        <v>344</v>
      </c>
      <c r="O506" s="23"/>
      <c r="P506" s="23"/>
      <c r="Q506" s="23"/>
      <c r="R506" s="23">
        <v>245</v>
      </c>
      <c r="S506" s="23">
        <v>4848</v>
      </c>
    </row>
    <row r="507" spans="1:19" ht="15">
      <c r="A507" s="14">
        <v>499</v>
      </c>
      <c r="B507" s="14" t="s">
        <v>525</v>
      </c>
      <c r="C507" s="14">
        <v>3619</v>
      </c>
      <c r="D507" s="14" t="s">
        <v>641</v>
      </c>
      <c r="F507" s="14" t="s">
        <v>1162</v>
      </c>
      <c r="G507" s="24" t="s">
        <v>541</v>
      </c>
      <c r="H507" s="23">
        <v>1</v>
      </c>
      <c r="I507" s="23"/>
      <c r="J507" s="23">
        <v>0</v>
      </c>
      <c r="K507" s="23">
        <v>7</v>
      </c>
      <c r="L507" s="23"/>
      <c r="M507" s="23"/>
      <c r="N507" s="23">
        <v>1</v>
      </c>
      <c r="O507" s="23"/>
      <c r="P507" s="23"/>
      <c r="Q507" s="23"/>
      <c r="R507" s="23"/>
      <c r="S507" s="23">
        <v>9</v>
      </c>
    </row>
    <row r="508" spans="1:19" ht="15">
      <c r="A508" s="14">
        <v>92</v>
      </c>
      <c r="B508" s="14" t="s">
        <v>103</v>
      </c>
      <c r="C508" s="14">
        <v>1105</v>
      </c>
      <c r="D508" s="14" t="s">
        <v>641</v>
      </c>
      <c r="F508" s="14" t="s">
        <v>1163</v>
      </c>
      <c r="G508" s="24" t="s">
        <v>542</v>
      </c>
      <c r="H508" s="23">
        <v>63585</v>
      </c>
      <c r="I508" s="23"/>
      <c r="J508" s="23">
        <v>637536</v>
      </c>
      <c r="K508" s="23">
        <v>7478</v>
      </c>
      <c r="L508" s="23"/>
      <c r="M508" s="23"/>
      <c r="N508" s="23">
        <v>23834</v>
      </c>
      <c r="O508" s="23"/>
      <c r="P508" s="23">
        <v>64585</v>
      </c>
      <c r="Q508" s="23">
        <v>1362</v>
      </c>
      <c r="R508" s="23">
        <v>2916</v>
      </c>
      <c r="S508" s="23">
        <v>801296</v>
      </c>
    </row>
    <row r="509" spans="1:19" ht="15">
      <c r="A509" s="14">
        <v>369</v>
      </c>
      <c r="B509" s="14" t="s">
        <v>392</v>
      </c>
      <c r="C509" s="14">
        <v>3341</v>
      </c>
      <c r="D509" s="14" t="s">
        <v>641</v>
      </c>
      <c r="F509" s="14" t="s">
        <v>1164</v>
      </c>
      <c r="G509" s="24" t="s">
        <v>543</v>
      </c>
      <c r="H509" s="23">
        <v>97</v>
      </c>
      <c r="I509" s="23"/>
      <c r="J509" s="23">
        <v>0</v>
      </c>
      <c r="K509" s="23">
        <v>1097</v>
      </c>
      <c r="L509" s="23"/>
      <c r="M509" s="23"/>
      <c r="N509" s="23">
        <v>96</v>
      </c>
      <c r="O509" s="23"/>
      <c r="P509" s="23"/>
      <c r="Q509" s="23"/>
      <c r="R509" s="23">
        <v>119</v>
      </c>
      <c r="S509" s="23">
        <v>1409</v>
      </c>
    </row>
    <row r="510" spans="1:19" ht="15">
      <c r="A510" s="14">
        <v>370</v>
      </c>
      <c r="B510" s="14" t="s">
        <v>393</v>
      </c>
      <c r="C510" s="14">
        <v>7034</v>
      </c>
      <c r="D510" s="14" t="s">
        <v>641</v>
      </c>
      <c r="F510" s="14" t="s">
        <v>1165</v>
      </c>
      <c r="G510" s="24" t="s">
        <v>544</v>
      </c>
      <c r="H510" s="23">
        <v>2</v>
      </c>
      <c r="I510" s="23"/>
      <c r="J510" s="23">
        <v>0</v>
      </c>
      <c r="K510" s="23">
        <v>23</v>
      </c>
      <c r="L510" s="23"/>
      <c r="M510" s="23"/>
      <c r="N510" s="23">
        <v>2</v>
      </c>
      <c r="O510" s="23"/>
      <c r="P510" s="23"/>
      <c r="Q510" s="23"/>
      <c r="R510" s="23">
        <v>1</v>
      </c>
      <c r="S510" s="23">
        <v>28</v>
      </c>
    </row>
    <row r="511" spans="1:19" ht="15">
      <c r="A511" s="14">
        <v>372</v>
      </c>
      <c r="B511" s="14" t="s">
        <v>395</v>
      </c>
      <c r="C511" s="14">
        <v>1112</v>
      </c>
      <c r="D511" s="14" t="s">
        <v>641</v>
      </c>
      <c r="F511" s="14" t="s">
        <v>1166</v>
      </c>
      <c r="G511" s="24" t="s">
        <v>545</v>
      </c>
      <c r="H511" s="23">
        <v>441</v>
      </c>
      <c r="I511" s="23"/>
      <c r="J511" s="23">
        <v>0</v>
      </c>
      <c r="K511" s="23">
        <v>4974</v>
      </c>
      <c r="L511" s="23"/>
      <c r="M511" s="23"/>
      <c r="N511" s="23">
        <v>437</v>
      </c>
      <c r="O511" s="23"/>
      <c r="P511" s="23"/>
      <c r="Q511" s="23"/>
      <c r="R511" s="23">
        <v>178</v>
      </c>
      <c r="S511" s="23">
        <v>6030</v>
      </c>
    </row>
    <row r="512" spans="1:19" ht="15">
      <c r="A512" s="14">
        <v>373</v>
      </c>
      <c r="B512" s="14" t="s">
        <v>396</v>
      </c>
      <c r="C512" s="14">
        <v>1930</v>
      </c>
      <c r="D512" s="14" t="s">
        <v>641</v>
      </c>
      <c r="F512" s="14" t="s">
        <v>1167</v>
      </c>
      <c r="G512" s="24" t="s">
        <v>546</v>
      </c>
      <c r="H512" s="23">
        <v>46268</v>
      </c>
      <c r="I512" s="23"/>
      <c r="J512" s="23">
        <v>0</v>
      </c>
      <c r="K512" s="23">
        <v>277397</v>
      </c>
      <c r="L512" s="23"/>
      <c r="M512" s="23"/>
      <c r="N512" s="23">
        <v>50168</v>
      </c>
      <c r="O512" s="23"/>
      <c r="P512" s="23">
        <v>60771</v>
      </c>
      <c r="Q512" s="23">
        <v>3916</v>
      </c>
      <c r="R512" s="23">
        <v>34929</v>
      </c>
      <c r="S512" s="23">
        <v>473449</v>
      </c>
    </row>
    <row r="513" spans="1:19" ht="15">
      <c r="A513" s="14">
        <v>389</v>
      </c>
      <c r="B513" s="14" t="s">
        <v>412</v>
      </c>
      <c r="C513" s="14">
        <v>2718</v>
      </c>
      <c r="D513" s="14" t="s">
        <v>641</v>
      </c>
      <c r="F513" s="14" t="s">
        <v>1168</v>
      </c>
      <c r="G513" s="24" t="s">
        <v>548</v>
      </c>
      <c r="H513" s="23">
        <v>8288</v>
      </c>
      <c r="I513" s="23"/>
      <c r="J513" s="23">
        <v>0</v>
      </c>
      <c r="K513" s="23">
        <v>6457</v>
      </c>
      <c r="L513" s="23"/>
      <c r="M513" s="23"/>
      <c r="N513" s="23">
        <v>1362</v>
      </c>
      <c r="O513" s="23"/>
      <c r="P513" s="23">
        <v>23456</v>
      </c>
      <c r="Q513" s="23">
        <v>2096</v>
      </c>
      <c r="R513" s="23">
        <v>697</v>
      </c>
      <c r="S513" s="23">
        <v>42356</v>
      </c>
    </row>
    <row r="514" spans="1:19" ht="15">
      <c r="A514" s="14">
        <v>405</v>
      </c>
      <c r="B514" s="14" t="s">
        <v>428</v>
      </c>
      <c r="C514" s="14">
        <v>6424</v>
      </c>
      <c r="D514" s="14" t="s">
        <v>641</v>
      </c>
      <c r="F514" s="14" t="s">
        <v>1169</v>
      </c>
      <c r="G514" s="24" t="s">
        <v>549</v>
      </c>
      <c r="H514" s="23">
        <v>24784</v>
      </c>
      <c r="I514" s="23">
        <v>9850</v>
      </c>
      <c r="J514" s="23">
        <v>68</v>
      </c>
      <c r="K514" s="23">
        <v>2177</v>
      </c>
      <c r="L514" s="23"/>
      <c r="M514" s="23"/>
      <c r="N514" s="23">
        <v>341</v>
      </c>
      <c r="O514" s="23"/>
      <c r="P514" s="23">
        <v>30341</v>
      </c>
      <c r="Q514" s="23">
        <v>47</v>
      </c>
      <c r="R514" s="23">
        <v>188</v>
      </c>
      <c r="S514" s="23">
        <v>67796</v>
      </c>
    </row>
    <row r="515" spans="1:19" ht="15">
      <c r="A515" s="14">
        <v>388</v>
      </c>
      <c r="B515" s="14" t="s">
        <v>411</v>
      </c>
      <c r="C515" s="14">
        <v>4288</v>
      </c>
      <c r="D515" s="14" t="s">
        <v>641</v>
      </c>
      <c r="F515" s="14" t="s">
        <v>1170</v>
      </c>
      <c r="G515" s="24" t="s">
        <v>550</v>
      </c>
      <c r="H515" s="23">
        <v>1003</v>
      </c>
      <c r="I515" s="23"/>
      <c r="J515" s="23">
        <v>0</v>
      </c>
      <c r="K515" s="23">
        <v>11307</v>
      </c>
      <c r="L515" s="23"/>
      <c r="M515" s="23"/>
      <c r="N515" s="23">
        <v>994</v>
      </c>
      <c r="O515" s="23"/>
      <c r="P515" s="23"/>
      <c r="Q515" s="23">
        <v>0</v>
      </c>
      <c r="R515" s="23">
        <v>1375</v>
      </c>
      <c r="S515" s="23">
        <v>14679</v>
      </c>
    </row>
    <row r="516" spans="1:19" ht="15">
      <c r="A516" s="14">
        <v>384</v>
      </c>
      <c r="B516" s="14" t="s">
        <v>407</v>
      </c>
      <c r="C516" s="14">
        <v>1192</v>
      </c>
      <c r="D516" s="14" t="s">
        <v>641</v>
      </c>
      <c r="F516" s="14" t="s">
        <v>1171</v>
      </c>
      <c r="G516" s="24" t="s">
        <v>551</v>
      </c>
      <c r="H516" s="23">
        <v>13</v>
      </c>
      <c r="I516" s="23"/>
      <c r="J516" s="23">
        <v>0</v>
      </c>
      <c r="K516" s="23">
        <v>144</v>
      </c>
      <c r="L516" s="23"/>
      <c r="M516" s="23"/>
      <c r="N516" s="23">
        <v>13</v>
      </c>
      <c r="O516" s="23"/>
      <c r="P516" s="23"/>
      <c r="Q516" s="23">
        <v>644</v>
      </c>
      <c r="R516" s="23">
        <v>20</v>
      </c>
      <c r="S516" s="23">
        <v>834</v>
      </c>
    </row>
    <row r="517" spans="1:19" ht="15">
      <c r="A517" s="14">
        <v>18</v>
      </c>
      <c r="B517" s="14" t="s">
        <v>28</v>
      </c>
      <c r="C517" s="14">
        <v>3483</v>
      </c>
      <c r="D517" s="14" t="s">
        <v>641</v>
      </c>
      <c r="F517" s="14" t="s">
        <v>1172</v>
      </c>
      <c r="G517" s="24" t="s">
        <v>552</v>
      </c>
      <c r="H517" s="23">
        <v>86</v>
      </c>
      <c r="I517" s="23"/>
      <c r="J517" s="23">
        <v>0</v>
      </c>
      <c r="K517" s="23">
        <v>972</v>
      </c>
      <c r="L517" s="23"/>
      <c r="M517" s="23"/>
      <c r="N517" s="23">
        <v>85</v>
      </c>
      <c r="O517" s="23"/>
      <c r="P517" s="23"/>
      <c r="Q517" s="23">
        <v>3411</v>
      </c>
      <c r="R517" s="23">
        <v>43</v>
      </c>
      <c r="S517" s="23">
        <v>4597</v>
      </c>
    </row>
    <row r="518" spans="1:19" ht="15">
      <c r="A518" s="14">
        <v>365</v>
      </c>
      <c r="B518" s="14" t="s">
        <v>388</v>
      </c>
      <c r="C518" s="14">
        <v>4103</v>
      </c>
      <c r="D518" s="14" t="s">
        <v>641</v>
      </c>
      <c r="F518" s="14" t="s">
        <v>1173</v>
      </c>
      <c r="G518" s="24" t="s">
        <v>553</v>
      </c>
      <c r="H518" s="23">
        <v>849</v>
      </c>
      <c r="I518" s="23"/>
      <c r="J518" s="23">
        <v>0</v>
      </c>
      <c r="K518" s="23">
        <v>9573</v>
      </c>
      <c r="L518" s="23"/>
      <c r="M518" s="23"/>
      <c r="N518" s="23">
        <v>841</v>
      </c>
      <c r="O518" s="23"/>
      <c r="P518" s="23"/>
      <c r="Q518" s="23"/>
      <c r="R518" s="23">
        <v>745</v>
      </c>
      <c r="S518" s="23">
        <v>12008</v>
      </c>
    </row>
    <row r="519" spans="1:19" ht="15">
      <c r="A519" s="14">
        <v>380</v>
      </c>
      <c r="B519" s="14" t="s">
        <v>403</v>
      </c>
      <c r="C519" s="14">
        <v>10192</v>
      </c>
      <c r="D519" s="14" t="s">
        <v>641</v>
      </c>
      <c r="F519" s="14" t="s">
        <v>1174</v>
      </c>
      <c r="G519" s="24" t="s">
        <v>554</v>
      </c>
      <c r="H519" s="23">
        <v>344</v>
      </c>
      <c r="I519" s="23"/>
      <c r="J519" s="23">
        <v>0</v>
      </c>
      <c r="K519" s="23">
        <v>3879</v>
      </c>
      <c r="L519" s="23"/>
      <c r="M519" s="23"/>
      <c r="N519" s="23">
        <v>341</v>
      </c>
      <c r="O519" s="23"/>
      <c r="P519" s="23"/>
      <c r="Q519" s="23"/>
      <c r="R519" s="23">
        <v>535</v>
      </c>
      <c r="S519" s="23">
        <v>5099</v>
      </c>
    </row>
    <row r="520" spans="1:19" ht="15">
      <c r="A520" s="14">
        <v>381</v>
      </c>
      <c r="B520" s="14" t="s">
        <v>404</v>
      </c>
      <c r="C520" s="14">
        <v>1075</v>
      </c>
      <c r="D520" s="14" t="s">
        <v>641</v>
      </c>
      <c r="F520" s="14" t="s">
        <v>1175</v>
      </c>
      <c r="G520" s="24" t="s">
        <v>555</v>
      </c>
      <c r="H520" s="23">
        <v>189</v>
      </c>
      <c r="I520" s="23"/>
      <c r="J520" s="23">
        <v>0</v>
      </c>
      <c r="K520" s="23">
        <v>2130</v>
      </c>
      <c r="L520" s="23"/>
      <c r="M520" s="23"/>
      <c r="N520" s="23">
        <v>187</v>
      </c>
      <c r="O520" s="23"/>
      <c r="P520" s="23"/>
      <c r="Q520" s="23"/>
      <c r="R520" s="23">
        <v>571</v>
      </c>
      <c r="S520" s="23">
        <v>3077</v>
      </c>
    </row>
    <row r="521" spans="1:19" ht="15">
      <c r="A521" s="14">
        <v>382</v>
      </c>
      <c r="B521" s="14" t="s">
        <v>405</v>
      </c>
      <c r="C521" s="14">
        <v>921</v>
      </c>
      <c r="D521" s="14" t="s">
        <v>641</v>
      </c>
      <c r="F521" s="14" t="s">
        <v>1176</v>
      </c>
      <c r="G521" s="24" t="s">
        <v>556</v>
      </c>
      <c r="H521" s="23">
        <v>744</v>
      </c>
      <c r="I521" s="23"/>
      <c r="J521" s="23">
        <v>1507</v>
      </c>
      <c r="K521" s="23">
        <v>8384</v>
      </c>
      <c r="L521" s="23"/>
      <c r="M521" s="23"/>
      <c r="N521" s="23">
        <v>737</v>
      </c>
      <c r="O521" s="23"/>
      <c r="P521" s="23"/>
      <c r="Q521" s="23"/>
      <c r="R521" s="23">
        <v>1075</v>
      </c>
      <c r="S521" s="23">
        <v>12447</v>
      </c>
    </row>
    <row r="522" spans="1:19" ht="15">
      <c r="A522" s="14">
        <v>361</v>
      </c>
      <c r="B522" s="14" t="s">
        <v>384</v>
      </c>
      <c r="C522" s="14">
        <v>441</v>
      </c>
      <c r="D522" s="14" t="s">
        <v>641</v>
      </c>
      <c r="F522" s="14" t="s">
        <v>1177</v>
      </c>
      <c r="G522" s="24" t="s">
        <v>557</v>
      </c>
      <c r="H522" s="23">
        <v>0</v>
      </c>
      <c r="I522" s="23"/>
      <c r="J522" s="23">
        <v>281</v>
      </c>
      <c r="K522" s="23">
        <v>0</v>
      </c>
      <c r="L522" s="23"/>
      <c r="M522" s="23"/>
      <c r="N522" s="23">
        <v>0</v>
      </c>
      <c r="O522" s="23"/>
      <c r="P522" s="23"/>
      <c r="Q522" s="23"/>
      <c r="R522" s="23">
        <v>0</v>
      </c>
      <c r="S522" s="23">
        <v>281</v>
      </c>
    </row>
    <row r="523" spans="1:19" ht="15">
      <c r="A523" s="14">
        <v>376</v>
      </c>
      <c r="B523" s="14" t="s">
        <v>399</v>
      </c>
      <c r="C523" s="14">
        <v>4253</v>
      </c>
      <c r="D523" s="14" t="s">
        <v>641</v>
      </c>
      <c r="F523" s="14" t="s">
        <v>1178</v>
      </c>
      <c r="G523" s="24" t="s">
        <v>558</v>
      </c>
      <c r="H523" s="23">
        <v>169</v>
      </c>
      <c r="I523" s="23"/>
      <c r="J523" s="23">
        <v>281</v>
      </c>
      <c r="K523" s="23">
        <v>1907</v>
      </c>
      <c r="L523" s="23"/>
      <c r="M523" s="23"/>
      <c r="N523" s="23">
        <v>168</v>
      </c>
      <c r="O523" s="23"/>
      <c r="P523" s="23"/>
      <c r="Q523" s="23"/>
      <c r="R523" s="23">
        <v>230</v>
      </c>
      <c r="S523" s="23">
        <v>2755</v>
      </c>
    </row>
    <row r="524" spans="1:19" ht="15">
      <c r="A524" s="14">
        <v>383</v>
      </c>
      <c r="B524" s="14" t="s">
        <v>406</v>
      </c>
      <c r="C524" s="14">
        <v>507</v>
      </c>
      <c r="D524" s="14" t="s">
        <v>641</v>
      </c>
      <c r="F524" s="14" t="s">
        <v>1179</v>
      </c>
      <c r="G524" s="24" t="s">
        <v>559</v>
      </c>
      <c r="H524" s="23">
        <v>154</v>
      </c>
      <c r="I524" s="23"/>
      <c r="J524" s="23">
        <v>0</v>
      </c>
      <c r="K524" s="23">
        <v>1733</v>
      </c>
      <c r="L524" s="23"/>
      <c r="M524" s="23"/>
      <c r="N524" s="23">
        <v>152</v>
      </c>
      <c r="O524" s="23"/>
      <c r="P524" s="23"/>
      <c r="Q524" s="23"/>
      <c r="R524" s="23">
        <v>160</v>
      </c>
      <c r="S524" s="23">
        <v>2199</v>
      </c>
    </row>
    <row r="525" spans="1:19" ht="15">
      <c r="A525" s="14">
        <v>385</v>
      </c>
      <c r="B525" s="14" t="s">
        <v>408</v>
      </c>
      <c r="C525" s="14">
        <v>5017</v>
      </c>
      <c r="D525" s="14" t="s">
        <v>641</v>
      </c>
      <c r="F525" s="14" t="s">
        <v>1180</v>
      </c>
      <c r="G525" s="24" t="s">
        <v>561</v>
      </c>
      <c r="H525" s="23">
        <v>169</v>
      </c>
      <c r="I525" s="23"/>
      <c r="J525" s="23">
        <v>0</v>
      </c>
      <c r="K525" s="23">
        <v>1901</v>
      </c>
      <c r="L525" s="23"/>
      <c r="M525" s="23"/>
      <c r="N525" s="23">
        <v>167</v>
      </c>
      <c r="O525" s="23"/>
      <c r="P525" s="23"/>
      <c r="Q525" s="23"/>
      <c r="R525" s="23">
        <v>268</v>
      </c>
      <c r="S525" s="23">
        <v>2505</v>
      </c>
    </row>
    <row r="526" spans="1:19" ht="15">
      <c r="A526" s="14">
        <v>520</v>
      </c>
      <c r="B526" s="14" t="s">
        <v>546</v>
      </c>
      <c r="C526" s="14">
        <v>277397</v>
      </c>
      <c r="D526" s="14" t="s">
        <v>641</v>
      </c>
      <c r="F526" s="14" t="s">
        <v>1181</v>
      </c>
      <c r="G526" s="24" t="s">
        <v>562</v>
      </c>
      <c r="H526" s="23">
        <v>35</v>
      </c>
      <c r="I526" s="23"/>
      <c r="J526" s="23">
        <v>0</v>
      </c>
      <c r="K526" s="23">
        <v>397</v>
      </c>
      <c r="L526" s="23"/>
      <c r="M526" s="23"/>
      <c r="N526" s="23">
        <v>35</v>
      </c>
      <c r="O526" s="23"/>
      <c r="P526" s="23"/>
      <c r="Q526" s="23"/>
      <c r="R526" s="23">
        <v>61</v>
      </c>
      <c r="S526" s="23">
        <v>528</v>
      </c>
    </row>
    <row r="527" spans="1:19" ht="15">
      <c r="A527" s="14">
        <v>540</v>
      </c>
      <c r="B527" s="14" t="s">
        <v>568</v>
      </c>
      <c r="C527" s="14">
        <v>1011</v>
      </c>
      <c r="D527" s="14" t="s">
        <v>641</v>
      </c>
      <c r="F527" s="14" t="s">
        <v>1182</v>
      </c>
      <c r="G527" s="24" t="s">
        <v>563</v>
      </c>
      <c r="H527" s="23">
        <v>137818</v>
      </c>
      <c r="I527" s="23"/>
      <c r="J527" s="23">
        <v>9422</v>
      </c>
      <c r="K527" s="23">
        <v>2905</v>
      </c>
      <c r="L527" s="23"/>
      <c r="M527" s="23"/>
      <c r="N527" s="23">
        <v>255</v>
      </c>
      <c r="O527" s="23"/>
      <c r="P527" s="23">
        <v>34096</v>
      </c>
      <c r="Q527" s="23">
        <v>0</v>
      </c>
      <c r="R527" s="23">
        <v>1420</v>
      </c>
      <c r="S527" s="23">
        <v>185916</v>
      </c>
    </row>
    <row r="528" spans="1:19" ht="15">
      <c r="A528" s="14">
        <v>543</v>
      </c>
      <c r="B528" s="14" t="s">
        <v>572</v>
      </c>
      <c r="C528" s="14">
        <v>3654</v>
      </c>
      <c r="D528" s="14" t="s">
        <v>641</v>
      </c>
      <c r="F528" s="14" t="s">
        <v>1183</v>
      </c>
      <c r="G528" s="24" t="s">
        <v>564</v>
      </c>
      <c r="H528" s="23">
        <v>87</v>
      </c>
      <c r="I528" s="23"/>
      <c r="J528" s="23">
        <v>0</v>
      </c>
      <c r="K528" s="23">
        <v>976</v>
      </c>
      <c r="L528" s="23"/>
      <c r="M528" s="23"/>
      <c r="N528" s="23">
        <v>86</v>
      </c>
      <c r="O528" s="23"/>
      <c r="P528" s="23"/>
      <c r="Q528" s="23"/>
      <c r="R528" s="23">
        <v>83</v>
      </c>
      <c r="S528" s="23">
        <v>1232</v>
      </c>
    </row>
    <row r="529" spans="1:19" ht="15">
      <c r="A529" s="14">
        <v>544</v>
      </c>
      <c r="B529" s="14" t="s">
        <v>573</v>
      </c>
      <c r="C529" s="14">
        <v>2713</v>
      </c>
      <c r="D529" s="14" t="s">
        <v>641</v>
      </c>
      <c r="F529" s="14" t="s">
        <v>1184</v>
      </c>
      <c r="G529" s="24" t="s">
        <v>565</v>
      </c>
      <c r="H529" s="23">
        <v>83</v>
      </c>
      <c r="I529" s="23"/>
      <c r="J529" s="23">
        <v>0</v>
      </c>
      <c r="K529" s="23">
        <v>932</v>
      </c>
      <c r="L529" s="23"/>
      <c r="M529" s="23"/>
      <c r="N529" s="23">
        <v>82</v>
      </c>
      <c r="O529" s="23"/>
      <c r="P529" s="23"/>
      <c r="Q529" s="23"/>
      <c r="R529" s="23">
        <v>683</v>
      </c>
      <c r="S529" s="23">
        <v>1780</v>
      </c>
    </row>
    <row r="530" spans="1:19" ht="15">
      <c r="A530" s="14">
        <v>546</v>
      </c>
      <c r="B530" s="14" t="s">
        <v>575</v>
      </c>
      <c r="C530" s="14">
        <v>3090</v>
      </c>
      <c r="D530" s="14" t="s">
        <v>641</v>
      </c>
      <c r="F530" s="14" t="s">
        <v>1185</v>
      </c>
      <c r="G530" s="24" t="s">
        <v>566</v>
      </c>
      <c r="H530" s="23">
        <v>668</v>
      </c>
      <c r="I530" s="23"/>
      <c r="J530" s="23">
        <v>8138</v>
      </c>
      <c r="K530" s="23">
        <v>7528</v>
      </c>
      <c r="L530" s="23"/>
      <c r="M530" s="23"/>
      <c r="N530" s="23">
        <v>661</v>
      </c>
      <c r="O530" s="23"/>
      <c r="P530" s="23"/>
      <c r="Q530" s="23"/>
      <c r="R530" s="23">
        <v>454</v>
      </c>
      <c r="S530" s="23">
        <v>17449</v>
      </c>
    </row>
    <row r="531" spans="1:19" ht="15">
      <c r="A531" s="14">
        <v>551</v>
      </c>
      <c r="B531" s="14" t="s">
        <v>580</v>
      </c>
      <c r="C531" s="14">
        <v>1085</v>
      </c>
      <c r="D531" s="14" t="s">
        <v>641</v>
      </c>
      <c r="F531" s="14" t="s">
        <v>1186</v>
      </c>
      <c r="G531" s="24" t="s">
        <v>567</v>
      </c>
      <c r="H531" s="23">
        <v>1</v>
      </c>
      <c r="I531" s="23"/>
      <c r="J531" s="23">
        <v>0</v>
      </c>
      <c r="K531" s="23">
        <v>8</v>
      </c>
      <c r="L531" s="23"/>
      <c r="M531" s="23"/>
      <c r="N531" s="23">
        <v>1</v>
      </c>
      <c r="O531" s="23"/>
      <c r="P531" s="23"/>
      <c r="Q531" s="23"/>
      <c r="R531" s="23"/>
      <c r="S531" s="23">
        <v>10</v>
      </c>
    </row>
    <row r="532" spans="1:19" ht="15">
      <c r="A532" s="14">
        <v>552</v>
      </c>
      <c r="B532" s="14" t="s">
        <v>581</v>
      </c>
      <c r="C532" s="14">
        <v>1481</v>
      </c>
      <c r="D532" s="14" t="s">
        <v>641</v>
      </c>
      <c r="F532" s="14" t="s">
        <v>1187</v>
      </c>
      <c r="G532" s="24" t="s">
        <v>568</v>
      </c>
      <c r="H532" s="23">
        <v>90</v>
      </c>
      <c r="I532" s="23"/>
      <c r="J532" s="23">
        <v>2584</v>
      </c>
      <c r="K532" s="23">
        <v>1011</v>
      </c>
      <c r="L532" s="23"/>
      <c r="M532" s="23"/>
      <c r="N532" s="23">
        <v>89</v>
      </c>
      <c r="O532" s="23"/>
      <c r="P532" s="23"/>
      <c r="Q532" s="23">
        <v>215</v>
      </c>
      <c r="R532" s="23">
        <v>91</v>
      </c>
      <c r="S532" s="23">
        <v>4080</v>
      </c>
    </row>
    <row r="533" spans="1:19" ht="15">
      <c r="A533" s="14">
        <v>555</v>
      </c>
      <c r="B533" s="14" t="s">
        <v>584</v>
      </c>
      <c r="C533" s="14">
        <v>14118</v>
      </c>
      <c r="D533" s="14" t="s">
        <v>641</v>
      </c>
      <c r="F533" s="14" t="s">
        <v>1188</v>
      </c>
      <c r="G533" s="24" t="s">
        <v>570</v>
      </c>
      <c r="H533" s="23">
        <v>3121</v>
      </c>
      <c r="I533" s="23"/>
      <c r="J533" s="23">
        <v>67708</v>
      </c>
      <c r="K533" s="23">
        <v>35181</v>
      </c>
      <c r="L533" s="23"/>
      <c r="M533" s="23"/>
      <c r="N533" s="23">
        <v>14788</v>
      </c>
      <c r="O533" s="23"/>
      <c r="P533" s="23">
        <v>39491</v>
      </c>
      <c r="Q533" s="23">
        <v>644</v>
      </c>
      <c r="R533" s="23">
        <v>5338</v>
      </c>
      <c r="S533" s="23">
        <v>166271</v>
      </c>
    </row>
    <row r="534" spans="1:19" ht="15">
      <c r="A534" s="14">
        <v>559</v>
      </c>
      <c r="B534" s="14" t="s">
        <v>588</v>
      </c>
      <c r="C534" s="14">
        <v>48</v>
      </c>
      <c r="D534" s="14" t="s">
        <v>641</v>
      </c>
      <c r="F534" s="14" t="s">
        <v>1189</v>
      </c>
      <c r="G534" s="24" t="s">
        <v>571</v>
      </c>
      <c r="H534" s="23">
        <v>0</v>
      </c>
      <c r="I534" s="23"/>
      <c r="J534" s="23">
        <v>5613</v>
      </c>
      <c r="K534" s="23">
        <v>0</v>
      </c>
      <c r="L534" s="23"/>
      <c r="M534" s="23"/>
      <c r="N534" s="23">
        <v>0</v>
      </c>
      <c r="O534" s="23"/>
      <c r="P534" s="23">
        <v>79099</v>
      </c>
      <c r="Q534" s="23">
        <v>170</v>
      </c>
      <c r="R534" s="23">
        <v>0</v>
      </c>
      <c r="S534" s="23">
        <v>84882</v>
      </c>
    </row>
    <row r="535" spans="1:19" ht="15">
      <c r="A535" s="14">
        <v>560</v>
      </c>
      <c r="B535" s="14" t="s">
        <v>589</v>
      </c>
      <c r="C535" s="14">
        <v>2416</v>
      </c>
      <c r="D535" s="14" t="s">
        <v>641</v>
      </c>
      <c r="F535" s="14" t="s">
        <v>1190</v>
      </c>
      <c r="G535" s="24" t="s">
        <v>572</v>
      </c>
      <c r="H535" s="23">
        <v>324</v>
      </c>
      <c r="I535" s="23"/>
      <c r="J535" s="23">
        <v>8938</v>
      </c>
      <c r="K535" s="23">
        <v>3654</v>
      </c>
      <c r="L535" s="23"/>
      <c r="M535" s="23"/>
      <c r="N535" s="23">
        <v>919</v>
      </c>
      <c r="O535" s="23"/>
      <c r="P535" s="23"/>
      <c r="Q535" s="23"/>
      <c r="R535" s="23">
        <v>437</v>
      </c>
      <c r="S535" s="23">
        <v>14272</v>
      </c>
    </row>
    <row r="536" spans="1:19" ht="15">
      <c r="A536" s="14">
        <v>561</v>
      </c>
      <c r="B536" s="14" t="s">
        <v>590</v>
      </c>
      <c r="C536" s="14">
        <v>3244</v>
      </c>
      <c r="D536" s="14" t="s">
        <v>641</v>
      </c>
      <c r="F536" s="14" t="s">
        <v>1191</v>
      </c>
      <c r="G536" s="24" t="s">
        <v>573</v>
      </c>
      <c r="H536" s="23">
        <v>241</v>
      </c>
      <c r="I536" s="23"/>
      <c r="J536" s="23">
        <v>6069</v>
      </c>
      <c r="K536" s="23">
        <v>2713</v>
      </c>
      <c r="L536" s="23"/>
      <c r="M536" s="23"/>
      <c r="N536" s="23">
        <v>238</v>
      </c>
      <c r="O536" s="23"/>
      <c r="P536" s="23"/>
      <c r="Q536" s="23"/>
      <c r="R536" s="23">
        <v>346</v>
      </c>
      <c r="S536" s="23">
        <v>9607</v>
      </c>
    </row>
    <row r="537" spans="1:19" ht="15">
      <c r="A537" s="14">
        <v>562</v>
      </c>
      <c r="B537" s="14" t="s">
        <v>591</v>
      </c>
      <c r="C537" s="14">
        <v>800</v>
      </c>
      <c r="D537" s="14" t="s">
        <v>641</v>
      </c>
      <c r="F537" s="14" t="s">
        <v>1192</v>
      </c>
      <c r="G537" s="24" t="s">
        <v>574</v>
      </c>
      <c r="H537" s="23">
        <v>561</v>
      </c>
      <c r="I537" s="23"/>
      <c r="J537" s="23">
        <v>0</v>
      </c>
      <c r="K537" s="23">
        <v>6324</v>
      </c>
      <c r="L537" s="23"/>
      <c r="M537" s="23"/>
      <c r="N537" s="23">
        <v>556</v>
      </c>
      <c r="O537" s="23"/>
      <c r="P537" s="23"/>
      <c r="Q537" s="23"/>
      <c r="R537" s="23">
        <v>880</v>
      </c>
      <c r="S537" s="23">
        <v>8321</v>
      </c>
    </row>
    <row r="538" spans="1:19" ht="15">
      <c r="A538" s="14">
        <v>563</v>
      </c>
      <c r="B538" s="14" t="s">
        <v>592</v>
      </c>
      <c r="C538" s="14">
        <v>34</v>
      </c>
      <c r="D538" s="14" t="s">
        <v>641</v>
      </c>
      <c r="F538" s="14" t="s">
        <v>1193</v>
      </c>
      <c r="G538" s="24" t="s">
        <v>575</v>
      </c>
      <c r="H538" s="23">
        <v>274</v>
      </c>
      <c r="I538" s="23"/>
      <c r="J538" s="23">
        <v>1548</v>
      </c>
      <c r="K538" s="23">
        <v>3090</v>
      </c>
      <c r="L538" s="23"/>
      <c r="M538" s="23"/>
      <c r="N538" s="23">
        <v>272</v>
      </c>
      <c r="O538" s="23"/>
      <c r="P538" s="23"/>
      <c r="Q538" s="23">
        <v>1492</v>
      </c>
      <c r="R538" s="23">
        <v>408</v>
      </c>
      <c r="S538" s="23">
        <v>7084</v>
      </c>
    </row>
    <row r="539" spans="1:19" ht="15">
      <c r="A539" s="14">
        <v>564</v>
      </c>
      <c r="B539" s="14" t="s">
        <v>593</v>
      </c>
      <c r="C539" s="14">
        <v>2132</v>
      </c>
      <c r="D539" s="14" t="s">
        <v>641</v>
      </c>
      <c r="F539" s="14" t="s">
        <v>1194</v>
      </c>
      <c r="G539" s="24" t="s">
        <v>576</v>
      </c>
      <c r="H539" s="23">
        <v>164</v>
      </c>
      <c r="I539" s="23"/>
      <c r="J539" s="23">
        <v>0</v>
      </c>
      <c r="K539" s="23">
        <v>1854</v>
      </c>
      <c r="L539" s="23"/>
      <c r="M539" s="23"/>
      <c r="N539" s="23">
        <v>204</v>
      </c>
      <c r="O539" s="23"/>
      <c r="P539" s="23"/>
      <c r="Q539" s="23"/>
      <c r="R539" s="23">
        <v>173</v>
      </c>
      <c r="S539" s="23">
        <v>2395</v>
      </c>
    </row>
    <row r="540" spans="1:19" ht="15">
      <c r="A540" s="14">
        <v>565</v>
      </c>
      <c r="B540" s="14" t="s">
        <v>594</v>
      </c>
      <c r="C540" s="14">
        <v>3931</v>
      </c>
      <c r="D540" s="14" t="s">
        <v>641</v>
      </c>
      <c r="F540" s="14" t="s">
        <v>1195</v>
      </c>
      <c r="G540" s="24" t="s">
        <v>577</v>
      </c>
      <c r="H540" s="23">
        <v>12</v>
      </c>
      <c r="I540" s="23"/>
      <c r="J540" s="23">
        <v>0</v>
      </c>
      <c r="K540" s="23">
        <v>141</v>
      </c>
      <c r="L540" s="23"/>
      <c r="M540" s="23"/>
      <c r="N540" s="23">
        <v>12</v>
      </c>
      <c r="O540" s="23"/>
      <c r="P540" s="23"/>
      <c r="Q540" s="23"/>
      <c r="R540" s="23">
        <v>20</v>
      </c>
      <c r="S540" s="23">
        <v>185</v>
      </c>
    </row>
    <row r="541" spans="1:19" ht="15">
      <c r="A541" s="14">
        <v>566</v>
      </c>
      <c r="B541" s="14" t="s">
        <v>595</v>
      </c>
      <c r="C541" s="14">
        <v>1978</v>
      </c>
      <c r="D541" s="14" t="s">
        <v>641</v>
      </c>
      <c r="F541" s="14" t="s">
        <v>1196</v>
      </c>
      <c r="G541" s="24" t="s">
        <v>578</v>
      </c>
      <c r="H541" s="23">
        <v>180</v>
      </c>
      <c r="I541" s="23"/>
      <c r="J541" s="23">
        <v>0</v>
      </c>
      <c r="K541" s="23">
        <v>2034</v>
      </c>
      <c r="L541" s="23"/>
      <c r="M541" s="23"/>
      <c r="N541" s="23">
        <v>179</v>
      </c>
      <c r="O541" s="23"/>
      <c r="P541" s="23"/>
      <c r="Q541" s="23"/>
      <c r="R541" s="23">
        <v>133</v>
      </c>
      <c r="S541" s="23">
        <v>2526</v>
      </c>
    </row>
    <row r="542" spans="1:19" ht="15">
      <c r="A542" s="14">
        <v>568</v>
      </c>
      <c r="B542" s="14" t="s">
        <v>598</v>
      </c>
      <c r="C542" s="14">
        <v>7</v>
      </c>
      <c r="D542" s="14" t="s">
        <v>641</v>
      </c>
      <c r="F542" s="14" t="s">
        <v>1197</v>
      </c>
      <c r="G542" s="24" t="s">
        <v>579</v>
      </c>
      <c r="H542" s="23"/>
      <c r="I542" s="23"/>
      <c r="J542" s="23">
        <v>0</v>
      </c>
      <c r="K542" s="23"/>
      <c r="L542" s="23"/>
      <c r="M542" s="23"/>
      <c r="N542" s="23"/>
      <c r="O542" s="23"/>
      <c r="P542" s="23"/>
      <c r="Q542" s="23"/>
      <c r="R542" s="23"/>
      <c r="S542" s="23">
        <v>0</v>
      </c>
    </row>
    <row r="543" spans="1:19" ht="15">
      <c r="A543" s="14">
        <v>274</v>
      </c>
      <c r="B543" s="14" t="s">
        <v>294</v>
      </c>
      <c r="C543" s="14">
        <v>7584</v>
      </c>
      <c r="D543" s="14" t="s">
        <v>641</v>
      </c>
      <c r="F543" s="14" t="s">
        <v>1198</v>
      </c>
      <c r="G543" s="24" t="s">
        <v>580</v>
      </c>
      <c r="H543" s="23">
        <v>96</v>
      </c>
      <c r="I543" s="23"/>
      <c r="J543" s="23">
        <v>1460</v>
      </c>
      <c r="K543" s="23">
        <v>1085</v>
      </c>
      <c r="L543" s="23"/>
      <c r="M543" s="23"/>
      <c r="N543" s="23">
        <v>95</v>
      </c>
      <c r="O543" s="23"/>
      <c r="P543" s="23"/>
      <c r="Q543" s="23"/>
      <c r="R543" s="23">
        <v>113</v>
      </c>
      <c r="S543" s="23">
        <v>2849</v>
      </c>
    </row>
    <row r="544" spans="1:19" ht="15">
      <c r="A544" s="14">
        <v>275</v>
      </c>
      <c r="B544" s="14" t="s">
        <v>295</v>
      </c>
      <c r="C544" s="14">
        <v>30234</v>
      </c>
      <c r="D544" s="14" t="s">
        <v>641</v>
      </c>
      <c r="F544" s="14" t="s">
        <v>1199</v>
      </c>
      <c r="G544" s="24" t="s">
        <v>581</v>
      </c>
      <c r="H544" s="23">
        <v>131</v>
      </c>
      <c r="I544" s="23"/>
      <c r="J544" s="23">
        <v>911</v>
      </c>
      <c r="K544" s="23">
        <v>1481</v>
      </c>
      <c r="L544" s="23"/>
      <c r="M544" s="23"/>
      <c r="N544" s="23">
        <v>130</v>
      </c>
      <c r="O544" s="23"/>
      <c r="P544" s="23"/>
      <c r="Q544" s="23"/>
      <c r="R544" s="23">
        <v>152</v>
      </c>
      <c r="S544" s="23">
        <v>2805</v>
      </c>
    </row>
    <row r="545" spans="1:19" ht="15">
      <c r="A545" s="14">
        <v>278</v>
      </c>
      <c r="B545" s="14" t="s">
        <v>298</v>
      </c>
      <c r="C545" s="14">
        <v>1077</v>
      </c>
      <c r="D545" s="14" t="s">
        <v>641</v>
      </c>
      <c r="F545" s="14" t="s">
        <v>1200</v>
      </c>
      <c r="G545" s="24" t="s">
        <v>582</v>
      </c>
      <c r="H545" s="23">
        <v>459</v>
      </c>
      <c r="I545" s="23"/>
      <c r="J545" s="23">
        <v>10306</v>
      </c>
      <c r="K545" s="23">
        <v>5179</v>
      </c>
      <c r="L545" s="23"/>
      <c r="M545" s="23"/>
      <c r="N545" s="23">
        <v>1268</v>
      </c>
      <c r="O545" s="23"/>
      <c r="P545" s="23">
        <v>28701</v>
      </c>
      <c r="Q545" s="23"/>
      <c r="R545" s="23">
        <v>631</v>
      </c>
      <c r="S545" s="23">
        <v>46544</v>
      </c>
    </row>
    <row r="546" spans="1:19" ht="15">
      <c r="A546" s="14">
        <v>282</v>
      </c>
      <c r="B546" s="14" t="s">
        <v>303</v>
      </c>
      <c r="C546" s="14">
        <v>96386</v>
      </c>
      <c r="D546" s="14" t="s">
        <v>641</v>
      </c>
      <c r="F546" s="14" t="s">
        <v>1201</v>
      </c>
      <c r="G546" s="24" t="s">
        <v>583</v>
      </c>
      <c r="H546" s="23">
        <v>120</v>
      </c>
      <c r="I546" s="23"/>
      <c r="J546" s="23">
        <v>0</v>
      </c>
      <c r="K546" s="23">
        <v>1352</v>
      </c>
      <c r="L546" s="23"/>
      <c r="M546" s="23"/>
      <c r="N546" s="23">
        <v>119</v>
      </c>
      <c r="O546" s="23"/>
      <c r="P546" s="23"/>
      <c r="Q546" s="23"/>
      <c r="R546" s="23">
        <v>188</v>
      </c>
      <c r="S546" s="23">
        <v>1779</v>
      </c>
    </row>
    <row r="547" spans="1:19" ht="15">
      <c r="A547" s="14">
        <v>285</v>
      </c>
      <c r="B547" s="14" t="s">
        <v>306</v>
      </c>
      <c r="C547" s="14">
        <v>4011</v>
      </c>
      <c r="D547" s="14" t="s">
        <v>641</v>
      </c>
      <c r="F547" s="14" t="s">
        <v>1202</v>
      </c>
      <c r="G547" s="24" t="s">
        <v>584</v>
      </c>
      <c r="H547" s="23">
        <v>1252</v>
      </c>
      <c r="I547" s="23"/>
      <c r="J547" s="23">
        <v>16952</v>
      </c>
      <c r="K547" s="23">
        <v>14118</v>
      </c>
      <c r="L547" s="23"/>
      <c r="M547" s="23"/>
      <c r="N547" s="23">
        <v>8465</v>
      </c>
      <c r="O547" s="23"/>
      <c r="P547" s="23"/>
      <c r="Q547" s="23">
        <v>333</v>
      </c>
      <c r="R547" s="23">
        <v>2134</v>
      </c>
      <c r="S547" s="23">
        <v>43254</v>
      </c>
    </row>
    <row r="548" spans="1:19" ht="15">
      <c r="A548" s="14">
        <v>286</v>
      </c>
      <c r="B548" s="14" t="s">
        <v>307</v>
      </c>
      <c r="C548" s="14">
        <v>277159</v>
      </c>
      <c r="D548" s="14" t="s">
        <v>641</v>
      </c>
      <c r="F548" s="14" t="s">
        <v>1203</v>
      </c>
      <c r="G548" s="24" t="s">
        <v>585</v>
      </c>
      <c r="H548" s="23">
        <v>268</v>
      </c>
      <c r="I548" s="23"/>
      <c r="J548" s="23">
        <v>0</v>
      </c>
      <c r="K548" s="23">
        <v>3018</v>
      </c>
      <c r="L548" s="23"/>
      <c r="M548" s="23"/>
      <c r="N548" s="23">
        <v>265</v>
      </c>
      <c r="O548" s="23"/>
      <c r="P548" s="23"/>
      <c r="Q548" s="23"/>
      <c r="R548" s="23">
        <v>286</v>
      </c>
      <c r="S548" s="23">
        <v>3837</v>
      </c>
    </row>
    <row r="549" spans="1:19" ht="15">
      <c r="A549" s="14">
        <v>302</v>
      </c>
      <c r="B549" s="14" t="s">
        <v>323</v>
      </c>
      <c r="C549" s="14">
        <v>44</v>
      </c>
      <c r="D549" s="14" t="s">
        <v>641</v>
      </c>
      <c r="F549" s="14" t="s">
        <v>1204</v>
      </c>
      <c r="G549" s="24" t="s">
        <v>586</v>
      </c>
      <c r="H549" s="23">
        <v>3</v>
      </c>
      <c r="I549" s="23"/>
      <c r="J549" s="23">
        <v>0</v>
      </c>
      <c r="K549" s="23">
        <v>32</v>
      </c>
      <c r="L549" s="23"/>
      <c r="M549" s="23"/>
      <c r="N549" s="23">
        <v>3</v>
      </c>
      <c r="O549" s="23"/>
      <c r="P549" s="23"/>
      <c r="Q549" s="23"/>
      <c r="R549" s="23"/>
      <c r="S549" s="23">
        <v>38</v>
      </c>
    </row>
    <row r="550" spans="1:19" ht="15">
      <c r="A550" s="14">
        <v>304</v>
      </c>
      <c r="B550" s="14" t="s">
        <v>325</v>
      </c>
      <c r="C550" s="14">
        <v>22</v>
      </c>
      <c r="D550" s="14" t="s">
        <v>641</v>
      </c>
      <c r="F550" s="14" t="s">
        <v>1205</v>
      </c>
      <c r="G550" s="24" t="s">
        <v>587</v>
      </c>
      <c r="H550" s="23">
        <v>87</v>
      </c>
      <c r="I550" s="23"/>
      <c r="J550" s="23">
        <v>0</v>
      </c>
      <c r="K550" s="23">
        <v>976</v>
      </c>
      <c r="L550" s="23"/>
      <c r="M550" s="23"/>
      <c r="N550" s="23">
        <v>86</v>
      </c>
      <c r="O550" s="23"/>
      <c r="P550" s="23"/>
      <c r="Q550" s="23"/>
      <c r="R550" s="23">
        <v>74</v>
      </c>
      <c r="S550" s="23">
        <v>1223</v>
      </c>
    </row>
    <row r="551" spans="1:19" ht="15">
      <c r="A551" s="14">
        <v>567</v>
      </c>
      <c r="B551" s="14" t="s">
        <v>596</v>
      </c>
      <c r="C551" s="14">
        <v>33</v>
      </c>
      <c r="D551" s="14" t="s">
        <v>641</v>
      </c>
      <c r="F551" s="14" t="s">
        <v>1206</v>
      </c>
      <c r="G551" s="24" t="s">
        <v>588</v>
      </c>
      <c r="H551" s="23">
        <v>4</v>
      </c>
      <c r="I551" s="23"/>
      <c r="J551" s="23">
        <v>0</v>
      </c>
      <c r="K551" s="23">
        <v>48</v>
      </c>
      <c r="L551" s="23"/>
      <c r="M551" s="23"/>
      <c r="N551" s="23">
        <v>4</v>
      </c>
      <c r="O551" s="23"/>
      <c r="P551" s="23"/>
      <c r="Q551" s="23"/>
      <c r="R551" s="23">
        <v>4</v>
      </c>
      <c r="S551" s="23">
        <v>60</v>
      </c>
    </row>
    <row r="552" spans="1:19" ht="15">
      <c r="A552" s="14">
        <v>569</v>
      </c>
      <c r="B552" s="14" t="s">
        <v>599</v>
      </c>
      <c r="C552" s="14">
        <v>8</v>
      </c>
      <c r="D552" s="14" t="s">
        <v>641</v>
      </c>
      <c r="F552" s="14" t="s">
        <v>1207</v>
      </c>
      <c r="G552" s="24" t="s">
        <v>589</v>
      </c>
      <c r="H552" s="23">
        <v>214</v>
      </c>
      <c r="I552" s="23"/>
      <c r="J552" s="23">
        <v>1921</v>
      </c>
      <c r="K552" s="23">
        <v>2416</v>
      </c>
      <c r="L552" s="23"/>
      <c r="M552" s="23"/>
      <c r="N552" s="23">
        <v>212</v>
      </c>
      <c r="O552" s="23"/>
      <c r="P552" s="23"/>
      <c r="Q552" s="23">
        <v>166</v>
      </c>
      <c r="R552" s="23">
        <v>307</v>
      </c>
      <c r="S552" s="23">
        <v>5236</v>
      </c>
    </row>
    <row r="553" spans="1:19" ht="15">
      <c r="A553" s="14">
        <v>570</v>
      </c>
      <c r="B553" s="14" t="s">
        <v>600</v>
      </c>
      <c r="C553" s="14">
        <v>370114</v>
      </c>
      <c r="D553" s="14" t="s">
        <v>641</v>
      </c>
      <c r="F553" s="14" t="s">
        <v>1208</v>
      </c>
      <c r="G553" s="24" t="s">
        <v>590</v>
      </c>
      <c r="H553" s="23">
        <v>288</v>
      </c>
      <c r="I553" s="23"/>
      <c r="J553" s="23">
        <v>21580</v>
      </c>
      <c r="K553" s="23">
        <v>3244</v>
      </c>
      <c r="L553" s="23"/>
      <c r="M553" s="23"/>
      <c r="N553" s="23">
        <v>7509</v>
      </c>
      <c r="O553" s="23"/>
      <c r="P553" s="23"/>
      <c r="Q553" s="23">
        <v>2735</v>
      </c>
      <c r="R553" s="23">
        <v>411</v>
      </c>
      <c r="S553" s="23">
        <v>35767</v>
      </c>
    </row>
    <row r="554" spans="1:19" ht="15">
      <c r="A554" s="14">
        <v>586</v>
      </c>
      <c r="B554" s="14" t="s">
        <v>616</v>
      </c>
      <c r="C554" s="14">
        <v>288</v>
      </c>
      <c r="D554" s="14" t="s">
        <v>641</v>
      </c>
      <c r="F554" s="14" t="s">
        <v>1209</v>
      </c>
      <c r="G554" s="24" t="s">
        <v>591</v>
      </c>
      <c r="H554" s="23">
        <v>71</v>
      </c>
      <c r="I554" s="23"/>
      <c r="J554" s="23">
        <v>3444</v>
      </c>
      <c r="K554" s="23">
        <v>800</v>
      </c>
      <c r="L554" s="23"/>
      <c r="M554" s="23"/>
      <c r="N554" s="23">
        <v>70</v>
      </c>
      <c r="O554" s="23"/>
      <c r="P554" s="23"/>
      <c r="Q554" s="23"/>
      <c r="R554" s="23">
        <v>59</v>
      </c>
      <c r="S554" s="23">
        <v>4444</v>
      </c>
    </row>
    <row r="555" spans="1:19" ht="15">
      <c r="A555" s="14">
        <v>131</v>
      </c>
      <c r="B555" s="14" t="s">
        <v>146</v>
      </c>
      <c r="C555" s="14">
        <v>2871</v>
      </c>
      <c r="D555" s="14" t="s">
        <v>641</v>
      </c>
      <c r="F555" s="14" t="s">
        <v>1210</v>
      </c>
      <c r="G555" s="24" t="s">
        <v>592</v>
      </c>
      <c r="H555" s="23">
        <v>3</v>
      </c>
      <c r="I555" s="23"/>
      <c r="J555" s="23">
        <v>0</v>
      </c>
      <c r="K555" s="23">
        <v>34</v>
      </c>
      <c r="L555" s="23"/>
      <c r="M555" s="23"/>
      <c r="N555" s="23">
        <v>3</v>
      </c>
      <c r="O555" s="23"/>
      <c r="P555" s="23"/>
      <c r="Q555" s="23"/>
      <c r="R555" s="23"/>
      <c r="S555" s="23">
        <v>40</v>
      </c>
    </row>
    <row r="556" spans="1:19" ht="15">
      <c r="A556" s="14">
        <v>132</v>
      </c>
      <c r="B556" s="14" t="s">
        <v>147</v>
      </c>
      <c r="C556" s="14">
        <v>40</v>
      </c>
      <c r="D556" s="14" t="s">
        <v>641</v>
      </c>
      <c r="F556" s="14" t="s">
        <v>1211</v>
      </c>
      <c r="G556" s="24" t="s">
        <v>593</v>
      </c>
      <c r="H556" s="23">
        <v>41779</v>
      </c>
      <c r="I556" s="23"/>
      <c r="J556" s="23">
        <v>6856</v>
      </c>
      <c r="K556" s="23">
        <v>2132</v>
      </c>
      <c r="L556" s="23"/>
      <c r="M556" s="23"/>
      <c r="N556" s="23">
        <v>187</v>
      </c>
      <c r="O556" s="23"/>
      <c r="P556" s="23"/>
      <c r="Q556" s="23"/>
      <c r="R556" s="23">
        <v>257</v>
      </c>
      <c r="S556" s="23">
        <v>51211</v>
      </c>
    </row>
    <row r="557" spans="1:19" ht="15">
      <c r="A557" s="14">
        <v>287</v>
      </c>
      <c r="B557" s="14" t="s">
        <v>308</v>
      </c>
      <c r="C557" s="14">
        <v>17582</v>
      </c>
      <c r="D557" s="14" t="s">
        <v>641</v>
      </c>
      <c r="F557" s="14" t="s">
        <v>1212</v>
      </c>
      <c r="G557" s="24" t="s">
        <v>594</v>
      </c>
      <c r="H557" s="23">
        <v>349</v>
      </c>
      <c r="I557" s="23"/>
      <c r="J557" s="23">
        <v>15851</v>
      </c>
      <c r="K557" s="23">
        <v>3931</v>
      </c>
      <c r="L557" s="23"/>
      <c r="M557" s="23"/>
      <c r="N557" s="23">
        <v>345</v>
      </c>
      <c r="O557" s="23"/>
      <c r="P557" s="23"/>
      <c r="Q557" s="23"/>
      <c r="R557" s="23">
        <v>510</v>
      </c>
      <c r="S557" s="23">
        <v>20986</v>
      </c>
    </row>
    <row r="558" spans="1:19" ht="15">
      <c r="A558" s="14">
        <v>288</v>
      </c>
      <c r="B558" s="14" t="s">
        <v>309</v>
      </c>
      <c r="C558" s="14">
        <v>14188</v>
      </c>
      <c r="D558" s="14" t="s">
        <v>641</v>
      </c>
      <c r="F558" s="14" t="s">
        <v>1213</v>
      </c>
      <c r="G558" s="24" t="s">
        <v>595</v>
      </c>
      <c r="H558" s="23">
        <v>175</v>
      </c>
      <c r="I558" s="23"/>
      <c r="J558" s="23">
        <v>0</v>
      </c>
      <c r="K558" s="23">
        <v>1978</v>
      </c>
      <c r="L558" s="23"/>
      <c r="M558" s="23"/>
      <c r="N558" s="23">
        <v>174</v>
      </c>
      <c r="O558" s="23"/>
      <c r="P558" s="23"/>
      <c r="Q558" s="23"/>
      <c r="R558" s="23">
        <v>287</v>
      </c>
      <c r="S558" s="23">
        <v>2614</v>
      </c>
    </row>
    <row r="559" spans="1:19" ht="15">
      <c r="A559" s="14">
        <v>289</v>
      </c>
      <c r="B559" s="14" t="s">
        <v>310</v>
      </c>
      <c r="C559" s="14">
        <v>23190</v>
      </c>
      <c r="D559" s="14" t="s">
        <v>641</v>
      </c>
      <c r="F559" s="14" t="s">
        <v>1214</v>
      </c>
      <c r="G559" s="24" t="s">
        <v>596</v>
      </c>
      <c r="H559" s="23">
        <v>3</v>
      </c>
      <c r="I559" s="23"/>
      <c r="J559" s="23">
        <v>0</v>
      </c>
      <c r="K559" s="23">
        <v>33</v>
      </c>
      <c r="L559" s="23"/>
      <c r="M559" s="23"/>
      <c r="N559" s="23">
        <v>3</v>
      </c>
      <c r="O559" s="23"/>
      <c r="P559" s="23"/>
      <c r="Q559" s="23"/>
      <c r="R559" s="23"/>
      <c r="S559" s="23">
        <v>39</v>
      </c>
    </row>
    <row r="560" spans="1:19" ht="15">
      <c r="A560" s="14">
        <v>579</v>
      </c>
      <c r="B560" s="14" t="s">
        <v>609</v>
      </c>
      <c r="C560" s="14">
        <v>9</v>
      </c>
      <c r="D560" s="14" t="s">
        <v>641</v>
      </c>
      <c r="F560" s="14" t="s">
        <v>1215</v>
      </c>
      <c r="G560" s="24" t="s">
        <v>598</v>
      </c>
      <c r="H560" s="23">
        <v>1</v>
      </c>
      <c r="I560" s="23"/>
      <c r="J560" s="23">
        <v>0</v>
      </c>
      <c r="K560" s="23">
        <v>7</v>
      </c>
      <c r="L560" s="23"/>
      <c r="M560" s="23"/>
      <c r="N560" s="23">
        <v>1</v>
      </c>
      <c r="O560" s="23"/>
      <c r="P560" s="23"/>
      <c r="Q560" s="23"/>
      <c r="R560" s="23"/>
      <c r="S560" s="23">
        <v>9</v>
      </c>
    </row>
    <row r="561" spans="1:19" ht="15">
      <c r="A561" s="14">
        <v>580</v>
      </c>
      <c r="B561" s="14" t="s">
        <v>610</v>
      </c>
      <c r="C561" s="14">
        <v>14</v>
      </c>
      <c r="D561" s="14" t="s">
        <v>641</v>
      </c>
      <c r="F561" s="14" t="s">
        <v>1216</v>
      </c>
      <c r="G561" s="24" t="s">
        <v>599</v>
      </c>
      <c r="H561" s="23">
        <v>1</v>
      </c>
      <c r="I561" s="23"/>
      <c r="J561" s="23">
        <v>0</v>
      </c>
      <c r="K561" s="23">
        <v>8</v>
      </c>
      <c r="L561" s="23"/>
      <c r="M561" s="23"/>
      <c r="N561" s="23">
        <v>1</v>
      </c>
      <c r="O561" s="23"/>
      <c r="P561" s="23"/>
      <c r="Q561" s="23"/>
      <c r="R561" s="23">
        <v>0</v>
      </c>
      <c r="S561" s="23">
        <v>10</v>
      </c>
    </row>
    <row r="562" spans="1:19" ht="15">
      <c r="A562" s="14">
        <v>581</v>
      </c>
      <c r="B562" s="14" t="s">
        <v>611</v>
      </c>
      <c r="C562" s="14">
        <v>1020</v>
      </c>
      <c r="D562" s="14" t="s">
        <v>641</v>
      </c>
      <c r="F562" s="14" t="s">
        <v>1217</v>
      </c>
      <c r="G562" s="24" t="s">
        <v>600</v>
      </c>
      <c r="H562" s="23">
        <v>32831</v>
      </c>
      <c r="I562" s="23"/>
      <c r="J562" s="23">
        <v>11776</v>
      </c>
      <c r="K562" s="23">
        <v>370114</v>
      </c>
      <c r="L562" s="23"/>
      <c r="M562" s="23"/>
      <c r="N562" s="23">
        <v>61246</v>
      </c>
      <c r="O562" s="23"/>
      <c r="P562" s="23"/>
      <c r="Q562" s="23">
        <v>2072</v>
      </c>
      <c r="R562" s="23">
        <v>42307</v>
      </c>
      <c r="S562" s="23">
        <v>520346</v>
      </c>
    </row>
    <row r="563" spans="1:19" ht="15">
      <c r="A563" s="14">
        <v>582</v>
      </c>
      <c r="B563" s="14" t="s">
        <v>612</v>
      </c>
      <c r="C563" s="14">
        <v>7</v>
      </c>
      <c r="D563" s="14" t="s">
        <v>641</v>
      </c>
      <c r="F563" s="14" t="s">
        <v>1218</v>
      </c>
      <c r="G563" s="24" t="s">
        <v>601</v>
      </c>
      <c r="H563" s="23">
        <v>908</v>
      </c>
      <c r="I563" s="23"/>
      <c r="J563" s="23">
        <v>0</v>
      </c>
      <c r="K563" s="23"/>
      <c r="L563" s="23"/>
      <c r="M563" s="23"/>
      <c r="N563" s="23"/>
      <c r="O563" s="23"/>
      <c r="P563" s="23">
        <v>26913</v>
      </c>
      <c r="Q563" s="23">
        <v>466</v>
      </c>
      <c r="R563" s="23"/>
      <c r="S563" s="23">
        <v>28287</v>
      </c>
    </row>
    <row r="564" spans="1:19" ht="15">
      <c r="A564" s="14">
        <v>583</v>
      </c>
      <c r="B564" s="14" t="s">
        <v>613</v>
      </c>
      <c r="C564" s="14">
        <v>633</v>
      </c>
      <c r="D564" s="14" t="s">
        <v>641</v>
      </c>
      <c r="F564" s="14" t="s">
        <v>1219</v>
      </c>
      <c r="G564" s="24" t="s">
        <v>602</v>
      </c>
      <c r="H564" s="23">
        <v>1050</v>
      </c>
      <c r="I564" s="23"/>
      <c r="J564" s="23">
        <v>0</v>
      </c>
      <c r="K564" s="23">
        <v>11838</v>
      </c>
      <c r="L564" s="23"/>
      <c r="M564" s="23">
        <v>3033</v>
      </c>
      <c r="N564" s="23">
        <v>1040</v>
      </c>
      <c r="O564" s="23"/>
      <c r="P564" s="23"/>
      <c r="Q564" s="23"/>
      <c r="R564" s="23">
        <v>1591</v>
      </c>
      <c r="S564" s="23">
        <v>18552</v>
      </c>
    </row>
    <row r="565" spans="1:19" ht="15">
      <c r="A565" s="14">
        <v>584</v>
      </c>
      <c r="B565" s="14" t="s">
        <v>614</v>
      </c>
      <c r="C565" s="14">
        <v>3941</v>
      </c>
      <c r="D565" s="14" t="s">
        <v>641</v>
      </c>
      <c r="F565" s="14" t="s">
        <v>1220</v>
      </c>
      <c r="G565" s="24" t="s">
        <v>603</v>
      </c>
      <c r="H565" s="23"/>
      <c r="I565" s="23"/>
      <c r="J565" s="23">
        <v>0</v>
      </c>
      <c r="K565" s="23"/>
      <c r="L565" s="23"/>
      <c r="M565" s="23"/>
      <c r="N565" s="23"/>
      <c r="O565" s="23"/>
      <c r="P565" s="23"/>
      <c r="Q565" s="23"/>
      <c r="R565" s="23">
        <v>2401</v>
      </c>
      <c r="S565" s="23">
        <v>2401</v>
      </c>
    </row>
    <row r="566" spans="1:19" ht="15">
      <c r="A566" s="14">
        <v>71</v>
      </c>
      <c r="B566" s="14" t="s">
        <v>82</v>
      </c>
      <c r="C566" s="14">
        <v>9172</v>
      </c>
      <c r="D566" s="14" t="s">
        <v>641</v>
      </c>
      <c r="F566" s="14" t="s">
        <v>1221</v>
      </c>
      <c r="G566" s="24" t="s">
        <v>604</v>
      </c>
      <c r="H566" s="23">
        <v>490</v>
      </c>
      <c r="I566" s="23"/>
      <c r="J566" s="23">
        <v>0</v>
      </c>
      <c r="K566" s="23">
        <v>5523</v>
      </c>
      <c r="L566" s="23"/>
      <c r="M566" s="23"/>
      <c r="N566" s="23">
        <v>485</v>
      </c>
      <c r="O566" s="23"/>
      <c r="P566" s="23">
        <v>31682</v>
      </c>
      <c r="Q566" s="23"/>
      <c r="R566" s="23">
        <v>726</v>
      </c>
      <c r="S566" s="23">
        <v>38906</v>
      </c>
    </row>
    <row r="567" spans="1:19" ht="15">
      <c r="A567" s="14">
        <v>596</v>
      </c>
      <c r="B567" s="14" t="s">
        <v>626</v>
      </c>
      <c r="C567" s="14">
        <v>364653</v>
      </c>
      <c r="D567" s="14" t="s">
        <v>641</v>
      </c>
      <c r="F567" s="14" t="s">
        <v>1222</v>
      </c>
      <c r="G567" s="24" t="s">
        <v>605</v>
      </c>
      <c r="H567" s="23">
        <v>110</v>
      </c>
      <c r="I567" s="23">
        <v>5758</v>
      </c>
      <c r="J567" s="23">
        <v>40</v>
      </c>
      <c r="K567" s="23">
        <v>1239</v>
      </c>
      <c r="L567" s="23"/>
      <c r="M567" s="23"/>
      <c r="N567" s="23">
        <v>109</v>
      </c>
      <c r="O567" s="23"/>
      <c r="P567" s="23"/>
      <c r="Q567" s="23"/>
      <c r="R567" s="23">
        <v>134</v>
      </c>
      <c r="S567" s="23">
        <v>7390</v>
      </c>
    </row>
    <row r="568" spans="1:19" ht="15">
      <c r="A568" s="14">
        <v>12</v>
      </c>
      <c r="B568" s="14" t="s">
        <v>21</v>
      </c>
      <c r="C568" s="14">
        <v>5813</v>
      </c>
      <c r="D568" s="14" t="s">
        <v>645</v>
      </c>
      <c r="F568" s="14" t="s">
        <v>1223</v>
      </c>
      <c r="G568" s="24" t="s">
        <v>606</v>
      </c>
      <c r="H568" s="23">
        <v>27555</v>
      </c>
      <c r="I568" s="23"/>
      <c r="J568" s="23">
        <v>0</v>
      </c>
      <c r="K568" s="23">
        <v>7373</v>
      </c>
      <c r="L568" s="23"/>
      <c r="M568" s="23"/>
      <c r="N568" s="23">
        <v>14354</v>
      </c>
      <c r="O568" s="23"/>
      <c r="P568" s="23"/>
      <c r="Q568" s="23"/>
      <c r="R568" s="23">
        <v>1032</v>
      </c>
      <c r="S568" s="23">
        <v>50314</v>
      </c>
    </row>
    <row r="569" spans="1:19" ht="15">
      <c r="A569" s="14">
        <v>14</v>
      </c>
      <c r="B569" s="14" t="s">
        <v>24</v>
      </c>
      <c r="C569" s="14">
        <v>4622</v>
      </c>
      <c r="D569" s="14" t="s">
        <v>645</v>
      </c>
      <c r="F569" s="14" t="s">
        <v>1224</v>
      </c>
      <c r="G569" s="24" t="s">
        <v>607</v>
      </c>
      <c r="H569" s="23">
        <v>0</v>
      </c>
      <c r="I569" s="23"/>
      <c r="J569" s="23">
        <v>0</v>
      </c>
      <c r="K569" s="23">
        <v>0</v>
      </c>
      <c r="L569" s="23"/>
      <c r="M569" s="23"/>
      <c r="N569" s="23">
        <v>0</v>
      </c>
      <c r="O569" s="23"/>
      <c r="P569" s="23"/>
      <c r="Q569" s="23"/>
      <c r="R569" s="23">
        <v>0</v>
      </c>
      <c r="S569" s="23">
        <v>0</v>
      </c>
    </row>
    <row r="570" spans="1:19" ht="15">
      <c r="A570" s="14">
        <v>16</v>
      </c>
      <c r="B570" s="14" t="s">
        <v>26</v>
      </c>
      <c r="C570" s="14">
        <v>8</v>
      </c>
      <c r="D570" s="14" t="s">
        <v>645</v>
      </c>
      <c r="F570" s="14" t="s">
        <v>1225</v>
      </c>
      <c r="G570" s="24" t="s">
        <v>608</v>
      </c>
      <c r="H570" s="23">
        <v>8</v>
      </c>
      <c r="I570" s="23"/>
      <c r="J570" s="23">
        <v>0</v>
      </c>
      <c r="K570" s="23">
        <v>91</v>
      </c>
      <c r="L570" s="23"/>
      <c r="M570" s="23"/>
      <c r="N570" s="23">
        <v>8</v>
      </c>
      <c r="O570" s="23"/>
      <c r="P570" s="23"/>
      <c r="Q570" s="23"/>
      <c r="R570" s="23">
        <v>3</v>
      </c>
      <c r="S570" s="23">
        <v>110</v>
      </c>
    </row>
    <row r="571" spans="1:19" ht="15">
      <c r="A571" s="14">
        <v>73</v>
      </c>
      <c r="B571" s="14" t="s">
        <v>84</v>
      </c>
      <c r="C571" s="14">
        <v>12637</v>
      </c>
      <c r="D571" s="14" t="s">
        <v>645</v>
      </c>
      <c r="F571" s="14" t="s">
        <v>1226</v>
      </c>
      <c r="G571" s="24" t="s">
        <v>609</v>
      </c>
      <c r="H571" s="23">
        <v>1</v>
      </c>
      <c r="I571" s="23"/>
      <c r="J571" s="23">
        <v>0</v>
      </c>
      <c r="K571" s="23">
        <v>9</v>
      </c>
      <c r="L571" s="23"/>
      <c r="M571" s="23"/>
      <c r="N571" s="23">
        <v>1</v>
      </c>
      <c r="O571" s="23"/>
      <c r="P571" s="23"/>
      <c r="Q571" s="23"/>
      <c r="R571" s="23">
        <v>1</v>
      </c>
      <c r="S571" s="23">
        <v>12</v>
      </c>
    </row>
    <row r="572" spans="1:19" ht="15">
      <c r="A572" s="14">
        <v>504</v>
      </c>
      <c r="B572" s="14" t="s">
        <v>530</v>
      </c>
      <c r="C572" s="14">
        <v>0</v>
      </c>
      <c r="D572" s="14" t="s">
        <v>645</v>
      </c>
      <c r="F572" s="14" t="s">
        <v>1227</v>
      </c>
      <c r="G572" s="24" t="s">
        <v>610</v>
      </c>
      <c r="H572" s="23">
        <v>1</v>
      </c>
      <c r="I572" s="23"/>
      <c r="J572" s="23">
        <v>0</v>
      </c>
      <c r="K572" s="23">
        <v>14</v>
      </c>
      <c r="L572" s="23"/>
      <c r="M572" s="23"/>
      <c r="N572" s="23">
        <v>1</v>
      </c>
      <c r="O572" s="23"/>
      <c r="P572" s="23"/>
      <c r="Q572" s="23"/>
      <c r="R572" s="23">
        <v>2</v>
      </c>
      <c r="S572" s="23">
        <v>18</v>
      </c>
    </row>
    <row r="573" spans="1:19" ht="15">
      <c r="A573" s="14">
        <v>576</v>
      </c>
      <c r="B573" s="14" t="s">
        <v>606</v>
      </c>
      <c r="C573" s="14">
        <v>27555</v>
      </c>
      <c r="D573" s="14" t="s">
        <v>645</v>
      </c>
      <c r="F573" s="14" t="s">
        <v>1228</v>
      </c>
      <c r="G573" s="24" t="s">
        <v>611</v>
      </c>
      <c r="H573" s="23">
        <v>91</v>
      </c>
      <c r="I573" s="23"/>
      <c r="J573" s="23">
        <v>0</v>
      </c>
      <c r="K573" s="23">
        <v>1020</v>
      </c>
      <c r="L573" s="23"/>
      <c r="M573" s="23"/>
      <c r="N573" s="23">
        <v>90</v>
      </c>
      <c r="O573" s="23"/>
      <c r="P573" s="23"/>
      <c r="Q573" s="23"/>
      <c r="R573" s="23">
        <v>122</v>
      </c>
      <c r="S573" s="23">
        <v>1323</v>
      </c>
    </row>
    <row r="574" spans="1:19" ht="15">
      <c r="A574" s="14">
        <v>578</v>
      </c>
      <c r="B574" s="14" t="s">
        <v>608</v>
      </c>
      <c r="C574" s="14">
        <v>8</v>
      </c>
      <c r="D574" s="14" t="s">
        <v>645</v>
      </c>
      <c r="F574" s="14" t="s">
        <v>1229</v>
      </c>
      <c r="G574" s="24" t="s">
        <v>612</v>
      </c>
      <c r="H574" s="23">
        <v>1</v>
      </c>
      <c r="I574" s="23"/>
      <c r="J574" s="23">
        <v>0</v>
      </c>
      <c r="K574" s="23">
        <v>7</v>
      </c>
      <c r="L574" s="23"/>
      <c r="M574" s="23"/>
      <c r="N574" s="23">
        <v>1</v>
      </c>
      <c r="O574" s="23"/>
      <c r="P574" s="23"/>
      <c r="Q574" s="23"/>
      <c r="R574" s="23">
        <v>0</v>
      </c>
      <c r="S574" s="23">
        <v>9</v>
      </c>
    </row>
    <row r="575" spans="1:19" ht="15">
      <c r="A575" s="14">
        <v>15</v>
      </c>
      <c r="B575" s="14" t="s">
        <v>25</v>
      </c>
      <c r="C575" s="14">
        <v>125</v>
      </c>
      <c r="D575" s="14" t="s">
        <v>645</v>
      </c>
      <c r="F575" s="14" t="s">
        <v>1230</v>
      </c>
      <c r="G575" s="24" t="s">
        <v>613</v>
      </c>
      <c r="H575" s="23">
        <v>56</v>
      </c>
      <c r="I575" s="23"/>
      <c r="J575" s="23">
        <v>0</v>
      </c>
      <c r="K575" s="23">
        <v>633</v>
      </c>
      <c r="L575" s="23"/>
      <c r="M575" s="23"/>
      <c r="N575" s="23">
        <v>56</v>
      </c>
      <c r="O575" s="23"/>
      <c r="P575" s="23"/>
      <c r="Q575" s="23"/>
      <c r="R575" s="23">
        <v>101</v>
      </c>
      <c r="S575" s="23">
        <v>846</v>
      </c>
    </row>
    <row r="576" spans="1:19" ht="15">
      <c r="A576" s="14">
        <v>21</v>
      </c>
      <c r="B576" s="14" t="s">
        <v>31</v>
      </c>
      <c r="C576" s="14">
        <v>592</v>
      </c>
      <c r="D576" s="14" t="s">
        <v>645</v>
      </c>
      <c r="F576" s="14" t="s">
        <v>1231</v>
      </c>
      <c r="G576" s="24" t="s">
        <v>614</v>
      </c>
      <c r="H576" s="23">
        <v>-3921</v>
      </c>
      <c r="I576" s="23"/>
      <c r="J576" s="23">
        <v>0</v>
      </c>
      <c r="K576" s="23">
        <v>3941</v>
      </c>
      <c r="L576" s="23"/>
      <c r="M576" s="23"/>
      <c r="N576" s="23">
        <v>346</v>
      </c>
      <c r="O576" s="23"/>
      <c r="P576" s="23"/>
      <c r="Q576" s="23"/>
      <c r="R576" s="23">
        <v>222</v>
      </c>
      <c r="S576" s="23">
        <v>588</v>
      </c>
    </row>
    <row r="577" spans="1:19" ht="15">
      <c r="A577" s="14">
        <v>13</v>
      </c>
      <c r="B577" s="14" t="s">
        <v>23</v>
      </c>
      <c r="C577" s="14">
        <v>135</v>
      </c>
      <c r="D577" s="14" t="s">
        <v>645</v>
      </c>
      <c r="F577" s="14" t="s">
        <v>1232</v>
      </c>
      <c r="G577" s="24" t="s">
        <v>615</v>
      </c>
      <c r="H577" s="23">
        <v>0</v>
      </c>
      <c r="I577" s="23"/>
      <c r="J577" s="23">
        <v>0</v>
      </c>
      <c r="K577" s="23">
        <v>0</v>
      </c>
      <c r="L577" s="23"/>
      <c r="M577" s="23"/>
      <c r="N577" s="23">
        <v>0</v>
      </c>
      <c r="O577" s="23"/>
      <c r="P577" s="23"/>
      <c r="Q577" s="23"/>
      <c r="R577" s="23">
        <v>0</v>
      </c>
      <c r="S577" s="23">
        <v>0</v>
      </c>
    </row>
    <row r="578" spans="1:19" ht="15">
      <c r="A578" s="14">
        <v>23</v>
      </c>
      <c r="B578" s="14" t="s">
        <v>33</v>
      </c>
      <c r="C578" s="14">
        <v>49631</v>
      </c>
      <c r="D578" s="14" t="s">
        <v>645</v>
      </c>
      <c r="F578" s="14" t="s">
        <v>1233</v>
      </c>
      <c r="G578" s="24" t="s">
        <v>616</v>
      </c>
      <c r="H578" s="23">
        <v>26</v>
      </c>
      <c r="I578" s="23"/>
      <c r="J578" s="23">
        <v>0</v>
      </c>
      <c r="K578" s="23">
        <v>288</v>
      </c>
      <c r="L578" s="23"/>
      <c r="M578" s="23"/>
      <c r="N578" s="23">
        <v>25</v>
      </c>
      <c r="O578" s="23"/>
      <c r="P578" s="23"/>
      <c r="Q578" s="23"/>
      <c r="R578" s="23">
        <v>27</v>
      </c>
      <c r="S578" s="23">
        <v>366</v>
      </c>
    </row>
    <row r="579" spans="1:19" ht="15">
      <c r="A579" s="14">
        <v>24</v>
      </c>
      <c r="B579" s="14" t="s">
        <v>34</v>
      </c>
      <c r="C579" s="14">
        <v>391</v>
      </c>
      <c r="D579" s="14" t="s">
        <v>645</v>
      </c>
      <c r="F579" s="14" t="s">
        <v>1234</v>
      </c>
      <c r="G579" s="24" t="s">
        <v>617</v>
      </c>
      <c r="H579" s="23">
        <v>87</v>
      </c>
      <c r="I579" s="23"/>
      <c r="J579" s="23">
        <v>0</v>
      </c>
      <c r="K579" s="23">
        <v>978</v>
      </c>
      <c r="L579" s="23">
        <v>4153</v>
      </c>
      <c r="M579" s="23"/>
      <c r="N579" s="23">
        <v>86</v>
      </c>
      <c r="O579" s="23"/>
      <c r="P579" s="23"/>
      <c r="Q579" s="23">
        <v>3152</v>
      </c>
      <c r="R579" s="23">
        <v>103</v>
      </c>
      <c r="S579" s="23">
        <v>8559</v>
      </c>
    </row>
    <row r="580" spans="1:19" ht="15">
      <c r="A580" s="14">
        <v>25</v>
      </c>
      <c r="B580" s="14" t="s">
        <v>35</v>
      </c>
      <c r="C580" s="14">
        <v>448</v>
      </c>
      <c r="D580" s="14" t="s">
        <v>645</v>
      </c>
      <c r="F580" s="14" t="s">
        <v>1235</v>
      </c>
      <c r="G580" s="24" t="s">
        <v>618</v>
      </c>
      <c r="H580" s="23">
        <v>7</v>
      </c>
      <c r="I580" s="23"/>
      <c r="J580" s="23">
        <v>0</v>
      </c>
      <c r="K580" s="23">
        <v>77</v>
      </c>
      <c r="L580" s="23"/>
      <c r="M580" s="23"/>
      <c r="N580" s="23">
        <v>7</v>
      </c>
      <c r="O580" s="23"/>
      <c r="P580" s="23"/>
      <c r="Q580" s="23"/>
      <c r="R580" s="23">
        <v>8</v>
      </c>
      <c r="S580" s="23">
        <v>99</v>
      </c>
    </row>
    <row r="581" spans="1:19" ht="15">
      <c r="A581" s="14">
        <v>26</v>
      </c>
      <c r="B581" s="14" t="s">
        <v>36</v>
      </c>
      <c r="C581" s="14">
        <v>592</v>
      </c>
      <c r="D581" s="14" t="s">
        <v>645</v>
      </c>
      <c r="F581" s="14" t="s">
        <v>1236</v>
      </c>
      <c r="G581" s="24" t="s">
        <v>619</v>
      </c>
      <c r="H581" s="23">
        <v>15</v>
      </c>
      <c r="I581" s="23"/>
      <c r="J581" s="23">
        <v>0</v>
      </c>
      <c r="K581" s="23">
        <v>165</v>
      </c>
      <c r="L581" s="23"/>
      <c r="M581" s="23"/>
      <c r="N581" s="23">
        <v>15</v>
      </c>
      <c r="O581" s="23"/>
      <c r="P581" s="23"/>
      <c r="Q581" s="23"/>
      <c r="R581" s="23">
        <v>22</v>
      </c>
      <c r="S581" s="23">
        <v>217</v>
      </c>
    </row>
    <row r="582" spans="1:19" ht="15">
      <c r="A582" s="14">
        <v>27</v>
      </c>
      <c r="B582" s="14" t="s">
        <v>37</v>
      </c>
      <c r="C582" s="14">
        <v>0</v>
      </c>
      <c r="D582" s="14" t="s">
        <v>645</v>
      </c>
      <c r="F582" s="14" t="s">
        <v>1237</v>
      </c>
      <c r="G582" s="24" t="s">
        <v>620</v>
      </c>
      <c r="H582" s="23">
        <v>14</v>
      </c>
      <c r="I582" s="23"/>
      <c r="J582" s="23">
        <v>0</v>
      </c>
      <c r="K582" s="23">
        <v>161</v>
      </c>
      <c r="L582" s="23"/>
      <c r="M582" s="23"/>
      <c r="N582" s="23">
        <v>14</v>
      </c>
      <c r="O582" s="23"/>
      <c r="P582" s="23"/>
      <c r="Q582" s="23"/>
      <c r="R582" s="23">
        <v>21</v>
      </c>
      <c r="S582" s="23">
        <v>210</v>
      </c>
    </row>
    <row r="583" spans="1:19" ht="15">
      <c r="A583" s="14">
        <v>28</v>
      </c>
      <c r="B583" s="14" t="s">
        <v>38</v>
      </c>
      <c r="C583" s="14">
        <v>78</v>
      </c>
      <c r="D583" s="14" t="s">
        <v>645</v>
      </c>
      <c r="F583" s="14" t="s">
        <v>1238</v>
      </c>
      <c r="G583" s="24" t="s">
        <v>621</v>
      </c>
      <c r="H583" s="23">
        <v>139</v>
      </c>
      <c r="I583" s="23"/>
      <c r="J583" s="23">
        <v>0</v>
      </c>
      <c r="K583" s="23">
        <v>1571</v>
      </c>
      <c r="L583" s="23"/>
      <c r="M583" s="23"/>
      <c r="N583" s="23">
        <v>138</v>
      </c>
      <c r="O583" s="23"/>
      <c r="P583" s="23"/>
      <c r="Q583" s="23"/>
      <c r="R583" s="23">
        <v>98</v>
      </c>
      <c r="S583" s="23">
        <v>1946</v>
      </c>
    </row>
    <row r="584" spans="1:19" ht="15">
      <c r="A584" s="14">
        <v>29</v>
      </c>
      <c r="B584" s="14" t="s">
        <v>39</v>
      </c>
      <c r="C584" s="14">
        <v>256</v>
      </c>
      <c r="D584" s="14" t="s">
        <v>645</v>
      </c>
      <c r="F584" s="14" t="s">
        <v>1239</v>
      </c>
      <c r="G584" s="24" t="s">
        <v>622</v>
      </c>
      <c r="H584" s="23">
        <v>169</v>
      </c>
      <c r="I584" s="23"/>
      <c r="J584" s="23">
        <v>0</v>
      </c>
      <c r="K584" s="23">
        <v>1908</v>
      </c>
      <c r="L584" s="23"/>
      <c r="M584" s="23"/>
      <c r="N584" s="23">
        <v>168</v>
      </c>
      <c r="O584" s="23"/>
      <c r="P584" s="23"/>
      <c r="Q584" s="23"/>
      <c r="R584" s="23">
        <v>130</v>
      </c>
      <c r="S584" s="23">
        <v>2375</v>
      </c>
    </row>
    <row r="585" spans="1:19" ht="15">
      <c r="A585" s="14">
        <v>30</v>
      </c>
      <c r="B585" s="14" t="s">
        <v>40</v>
      </c>
      <c r="C585" s="14">
        <v>446</v>
      </c>
      <c r="D585" s="14" t="s">
        <v>645</v>
      </c>
      <c r="F585" s="14" t="s">
        <v>1240</v>
      </c>
      <c r="G585" s="24" t="s">
        <v>623</v>
      </c>
      <c r="H585" s="23">
        <v>262</v>
      </c>
      <c r="I585" s="23"/>
      <c r="J585" s="23">
        <v>0</v>
      </c>
      <c r="K585" s="23">
        <v>2953</v>
      </c>
      <c r="L585" s="23"/>
      <c r="M585" s="23"/>
      <c r="N585" s="23">
        <v>260</v>
      </c>
      <c r="O585" s="23"/>
      <c r="P585" s="23"/>
      <c r="Q585" s="23"/>
      <c r="R585" s="23">
        <v>346</v>
      </c>
      <c r="S585" s="23">
        <v>3821</v>
      </c>
    </row>
    <row r="586" spans="1:19" ht="15">
      <c r="A586" s="14">
        <v>31</v>
      </c>
      <c r="B586" s="14" t="s">
        <v>41</v>
      </c>
      <c r="C586" s="14">
        <v>84</v>
      </c>
      <c r="D586" s="14" t="s">
        <v>645</v>
      </c>
      <c r="F586" s="14" t="s">
        <v>1241</v>
      </c>
      <c r="G586" s="24" t="s">
        <v>624</v>
      </c>
      <c r="H586" s="23">
        <v>106</v>
      </c>
      <c r="I586" s="23"/>
      <c r="J586" s="23">
        <v>0</v>
      </c>
      <c r="K586" s="23">
        <v>1189</v>
      </c>
      <c r="L586" s="23"/>
      <c r="M586" s="23"/>
      <c r="N586" s="23">
        <v>105</v>
      </c>
      <c r="O586" s="23"/>
      <c r="P586" s="23"/>
      <c r="Q586" s="23"/>
      <c r="R586" s="23">
        <v>85</v>
      </c>
      <c r="S586" s="23">
        <v>1485</v>
      </c>
    </row>
    <row r="587" spans="1:19" ht="15">
      <c r="A587" s="14">
        <v>32</v>
      </c>
      <c r="B587" s="14" t="s">
        <v>42</v>
      </c>
      <c r="C587" s="14">
        <v>666</v>
      </c>
      <c r="D587" s="14" t="s">
        <v>645</v>
      </c>
      <c r="F587" s="14" t="s">
        <v>1242</v>
      </c>
      <c r="G587" s="24" t="s">
        <v>625</v>
      </c>
      <c r="H587" s="23">
        <v>109</v>
      </c>
      <c r="I587" s="23"/>
      <c r="J587" s="23">
        <v>0</v>
      </c>
      <c r="K587" s="23">
        <v>1227</v>
      </c>
      <c r="L587" s="23"/>
      <c r="M587" s="23"/>
      <c r="N587" s="23">
        <v>108</v>
      </c>
      <c r="O587" s="23"/>
      <c r="P587" s="23"/>
      <c r="Q587" s="23"/>
      <c r="R587" s="23">
        <v>111</v>
      </c>
      <c r="S587" s="23">
        <v>1555</v>
      </c>
    </row>
    <row r="588" spans="1:19" ht="15">
      <c r="A588" s="14">
        <v>33</v>
      </c>
      <c r="B588" s="14" t="s">
        <v>43</v>
      </c>
      <c r="C588" s="14">
        <v>194</v>
      </c>
      <c r="D588" s="14" t="s">
        <v>645</v>
      </c>
      <c r="F588" s="14" t="s">
        <v>626</v>
      </c>
      <c r="G588" s="24" t="s">
        <v>626</v>
      </c>
      <c r="H588" s="23">
        <v>90095</v>
      </c>
      <c r="I588" s="23"/>
      <c r="J588" s="23">
        <v>77782</v>
      </c>
      <c r="K588" s="23">
        <v>364653</v>
      </c>
      <c r="L588" s="23"/>
      <c r="M588" s="23"/>
      <c r="N588" s="23">
        <v>32042</v>
      </c>
      <c r="O588" s="23">
        <v>1208776</v>
      </c>
      <c r="P588" s="23">
        <v>52455</v>
      </c>
      <c r="Q588" s="23">
        <v>19795</v>
      </c>
      <c r="R588" s="23">
        <v>34338</v>
      </c>
      <c r="S588" s="23">
        <v>1879936</v>
      </c>
    </row>
    <row r="589" spans="1:19" ht="15">
      <c r="A589" s="14">
        <v>34</v>
      </c>
      <c r="B589" s="14" t="s">
        <v>44</v>
      </c>
      <c r="C589" s="14">
        <v>274</v>
      </c>
      <c r="D589" s="14" t="s">
        <v>645</v>
      </c>
      <c r="G589" s="24" t="s">
        <v>657</v>
      </c>
      <c r="H589" s="23">
        <v>2696990</v>
      </c>
      <c r="I589" s="23">
        <v>2339493</v>
      </c>
      <c r="J589" s="23">
        <v>23590952</v>
      </c>
      <c r="K589" s="23">
        <v>4350641</v>
      </c>
      <c r="L589" s="23">
        <v>292684</v>
      </c>
      <c r="M589" s="23">
        <v>1261165</v>
      </c>
      <c r="N589" s="23">
        <v>926171</v>
      </c>
      <c r="O589" s="23">
        <v>1633482</v>
      </c>
      <c r="P589" s="23">
        <v>1903312</v>
      </c>
      <c r="Q589" s="23">
        <v>566272</v>
      </c>
      <c r="R589" s="23">
        <v>993351</v>
      </c>
      <c r="S589" s="23">
        <v>40554513</v>
      </c>
    </row>
    <row r="590" spans="1:19">
      <c r="A590" s="14">
        <v>37</v>
      </c>
      <c r="B590" s="14" t="s">
        <v>47</v>
      </c>
      <c r="C590" s="14">
        <v>0</v>
      </c>
      <c r="D590" s="14" t="s">
        <v>645</v>
      </c>
    </row>
    <row r="591" spans="1:19">
      <c r="A591" s="14">
        <v>77</v>
      </c>
      <c r="B591" s="14" t="s">
        <v>88</v>
      </c>
      <c r="C591" s="14">
        <v>416</v>
      </c>
      <c r="D591" s="14" t="s">
        <v>645</v>
      </c>
      <c r="H591" s="18">
        <f>+'1340 - ADM BUDGET AND PLANNING '!E589</f>
        <v>2696989.2507809848</v>
      </c>
      <c r="K591" s="18">
        <f>+'1130 - CONTROLLER'!E580</f>
        <v>4350633.2420680597</v>
      </c>
      <c r="L591" s="18">
        <f>+'2892 - DCA ADMINISTRATION'!E24</f>
        <v>292684.48070376681</v>
      </c>
      <c r="M591" s="18">
        <f>+'3150 - DHHS ADMINISTRATION'!E66</f>
        <v>1261166.9275424771</v>
      </c>
      <c r="N591" s="18">
        <f>+'1342 - ADM INTERNAL AUDIT'!E582</f>
        <v>926164.42366854986</v>
      </c>
      <c r="O591" s="18">
        <f>+'2889 - LAW LIBRARY'!E18</f>
        <v>1633481.3795941081</v>
      </c>
      <c r="P591" s="18">
        <f>+'LEGISLATIVE AUDITOR'!E89</f>
        <v>1903316.5042580003</v>
      </c>
      <c r="Q591" s="18">
        <f>+'1052 - STATE ARCHIVES'!E112</f>
        <v>566272.81652660924</v>
      </c>
      <c r="R591" s="18">
        <f>+'1080 - TREASURER'!E520</f>
        <v>993345.64881882351</v>
      </c>
    </row>
    <row r="592" spans="1:19">
      <c r="A592" s="14">
        <v>38</v>
      </c>
      <c r="B592" s="14" t="s">
        <v>48</v>
      </c>
      <c r="C592" s="14">
        <v>54112</v>
      </c>
      <c r="D592" s="14" t="s">
        <v>645</v>
      </c>
    </row>
    <row r="593" spans="1:4">
      <c r="A593" s="14">
        <v>43</v>
      </c>
      <c r="B593" s="14" t="s">
        <v>53</v>
      </c>
      <c r="C593" s="14">
        <v>1</v>
      </c>
      <c r="D593" s="14" t="s">
        <v>645</v>
      </c>
    </row>
    <row r="594" spans="1:4">
      <c r="A594" s="14">
        <v>44</v>
      </c>
      <c r="B594" s="14" t="s">
        <v>54</v>
      </c>
      <c r="C594" s="14">
        <v>55</v>
      </c>
      <c r="D594" s="14" t="s">
        <v>645</v>
      </c>
    </row>
    <row r="595" spans="1:4">
      <c r="A595" s="14">
        <v>45</v>
      </c>
      <c r="B595" s="14" t="s">
        <v>55</v>
      </c>
      <c r="C595" s="14">
        <v>97</v>
      </c>
      <c r="D595" s="14" t="s">
        <v>645</v>
      </c>
    </row>
    <row r="596" spans="1:4">
      <c r="A596" s="14">
        <v>46</v>
      </c>
      <c r="B596" s="14" t="s">
        <v>56</v>
      </c>
      <c r="C596" s="14">
        <v>30656</v>
      </c>
      <c r="D596" s="14" t="s">
        <v>645</v>
      </c>
    </row>
    <row r="597" spans="1:4">
      <c r="A597" s="14">
        <v>48</v>
      </c>
      <c r="B597" s="14" t="s">
        <v>58</v>
      </c>
      <c r="C597" s="14">
        <v>79</v>
      </c>
      <c r="D597" s="14" t="s">
        <v>645</v>
      </c>
    </row>
    <row r="598" spans="1:4">
      <c r="A598" s="14">
        <v>50</v>
      </c>
      <c r="B598" s="14" t="s">
        <v>60</v>
      </c>
      <c r="C598" s="14">
        <v>7</v>
      </c>
      <c r="D598" s="14" t="s">
        <v>645</v>
      </c>
    </row>
    <row r="599" spans="1:4">
      <c r="A599" s="14">
        <v>52</v>
      </c>
      <c r="B599" s="14" t="s">
        <v>62</v>
      </c>
      <c r="C599" s="14">
        <v>7</v>
      </c>
      <c r="D599" s="14" t="s">
        <v>645</v>
      </c>
    </row>
    <row r="600" spans="1:4">
      <c r="A600" s="14">
        <v>53</v>
      </c>
      <c r="B600" s="14" t="s">
        <v>63</v>
      </c>
      <c r="C600" s="14">
        <v>12</v>
      </c>
      <c r="D600" s="14" t="s">
        <v>645</v>
      </c>
    </row>
    <row r="601" spans="1:4">
      <c r="A601" s="14">
        <v>55</v>
      </c>
      <c r="B601" s="14" t="s">
        <v>65</v>
      </c>
      <c r="C601" s="14">
        <v>9</v>
      </c>
      <c r="D601" s="14" t="s">
        <v>645</v>
      </c>
    </row>
    <row r="602" spans="1:4">
      <c r="A602" s="14">
        <v>58</v>
      </c>
      <c r="B602" s="14" t="s">
        <v>68</v>
      </c>
      <c r="C602" s="14">
        <v>218</v>
      </c>
      <c r="D602" s="14" t="s">
        <v>645</v>
      </c>
    </row>
    <row r="603" spans="1:4">
      <c r="A603" s="14">
        <v>59</v>
      </c>
      <c r="B603" s="14" t="s">
        <v>69</v>
      </c>
      <c r="C603" s="14">
        <v>3</v>
      </c>
      <c r="D603" s="14" t="s">
        <v>645</v>
      </c>
    </row>
    <row r="604" spans="1:4">
      <c r="A604" s="14">
        <v>60</v>
      </c>
      <c r="B604" s="14" t="s">
        <v>70</v>
      </c>
      <c r="C604" s="14">
        <v>8</v>
      </c>
      <c r="D604" s="14" t="s">
        <v>645</v>
      </c>
    </row>
    <row r="605" spans="1:4">
      <c r="A605" s="14">
        <v>61</v>
      </c>
      <c r="B605" s="14" t="s">
        <v>71</v>
      </c>
      <c r="C605" s="14">
        <v>0</v>
      </c>
      <c r="D605" s="14" t="s">
        <v>645</v>
      </c>
    </row>
    <row r="606" spans="1:4">
      <c r="A606" s="14">
        <v>47</v>
      </c>
      <c r="B606" s="14" t="s">
        <v>57</v>
      </c>
      <c r="C606" s="14">
        <v>158</v>
      </c>
      <c r="D606" s="14" t="s">
        <v>645</v>
      </c>
    </row>
    <row r="607" spans="1:4">
      <c r="A607" s="14">
        <v>49</v>
      </c>
      <c r="B607" s="14" t="s">
        <v>59</v>
      </c>
      <c r="C607" s="14">
        <v>521</v>
      </c>
      <c r="D607" s="14" t="s">
        <v>645</v>
      </c>
    </row>
    <row r="608" spans="1:4">
      <c r="A608" s="14">
        <v>51</v>
      </c>
      <c r="B608" s="14" t="s">
        <v>61</v>
      </c>
      <c r="C608" s="14">
        <v>6</v>
      </c>
      <c r="D608" s="14" t="s">
        <v>645</v>
      </c>
    </row>
    <row r="609" spans="1:4">
      <c r="A609" s="14">
        <v>54</v>
      </c>
      <c r="B609" s="14" t="s">
        <v>64</v>
      </c>
      <c r="C609" s="14">
        <v>106</v>
      </c>
      <c r="D609" s="14" t="s">
        <v>645</v>
      </c>
    </row>
    <row r="610" spans="1:4">
      <c r="A610" s="14">
        <v>56</v>
      </c>
      <c r="B610" s="14" t="s">
        <v>66</v>
      </c>
      <c r="C610" s="14">
        <v>14</v>
      </c>
      <c r="D610" s="14" t="s">
        <v>645</v>
      </c>
    </row>
    <row r="611" spans="1:4">
      <c r="A611" s="14">
        <v>57</v>
      </c>
      <c r="B611" s="14" t="s">
        <v>67</v>
      </c>
      <c r="C611" s="14">
        <v>1</v>
      </c>
      <c r="D611" s="14" t="s">
        <v>645</v>
      </c>
    </row>
    <row r="612" spans="1:4">
      <c r="A612" s="14">
        <v>366</v>
      </c>
      <c r="B612" s="14" t="s">
        <v>389</v>
      </c>
      <c r="C612" s="14">
        <v>198</v>
      </c>
      <c r="D612" s="14" t="s">
        <v>645</v>
      </c>
    </row>
    <row r="613" spans="1:4">
      <c r="A613" s="14">
        <v>62</v>
      </c>
      <c r="B613" s="14" t="s">
        <v>73</v>
      </c>
      <c r="C613" s="14">
        <v>49</v>
      </c>
      <c r="D613" s="14" t="s">
        <v>645</v>
      </c>
    </row>
    <row r="614" spans="1:4">
      <c r="A614" s="14">
        <v>86</v>
      </c>
      <c r="B614" s="14" t="s">
        <v>97</v>
      </c>
      <c r="C614" s="14">
        <v>-10233</v>
      </c>
      <c r="D614" s="14" t="s">
        <v>645</v>
      </c>
    </row>
    <row r="615" spans="1:4">
      <c r="A615" s="14">
        <v>99</v>
      </c>
      <c r="B615" s="14" t="s">
        <v>110</v>
      </c>
      <c r="C615" s="14">
        <v>17328</v>
      </c>
      <c r="D615" s="14" t="s">
        <v>645</v>
      </c>
    </row>
    <row r="616" spans="1:4">
      <c r="A616" s="14">
        <v>17</v>
      </c>
      <c r="B616" s="14" t="s">
        <v>27</v>
      </c>
      <c r="C616" s="14">
        <v>3</v>
      </c>
      <c r="D616" s="14" t="s">
        <v>645</v>
      </c>
    </row>
    <row r="617" spans="1:4">
      <c r="A617" s="14">
        <v>20</v>
      </c>
      <c r="B617" s="14" t="s">
        <v>30</v>
      </c>
      <c r="C617" s="14">
        <v>10261</v>
      </c>
      <c r="D617" s="14" t="s">
        <v>645</v>
      </c>
    </row>
    <row r="618" spans="1:4">
      <c r="A618" s="14">
        <v>22</v>
      </c>
      <c r="B618" s="14" t="s">
        <v>32</v>
      </c>
      <c r="C618" s="14">
        <v>0</v>
      </c>
      <c r="D618" s="14" t="s">
        <v>645</v>
      </c>
    </row>
    <row r="619" spans="1:4">
      <c r="A619" s="14">
        <v>64</v>
      </c>
      <c r="B619" s="14" t="s">
        <v>75</v>
      </c>
      <c r="C619" s="14">
        <v>1</v>
      </c>
      <c r="D619" s="14" t="s">
        <v>645</v>
      </c>
    </row>
    <row r="620" spans="1:4">
      <c r="A620" s="14">
        <v>72</v>
      </c>
      <c r="B620" s="14" t="s">
        <v>83</v>
      </c>
      <c r="C620" s="14">
        <v>400560</v>
      </c>
      <c r="D620" s="14" t="s">
        <v>645</v>
      </c>
    </row>
    <row r="621" spans="1:4">
      <c r="A621" s="14">
        <v>63</v>
      </c>
      <c r="B621" s="14" t="s">
        <v>74</v>
      </c>
      <c r="C621" s="14">
        <v>4</v>
      </c>
      <c r="D621" s="14" t="s">
        <v>645</v>
      </c>
    </row>
    <row r="622" spans="1:4">
      <c r="A622" s="14">
        <v>74</v>
      </c>
      <c r="B622" s="14" t="s">
        <v>85</v>
      </c>
      <c r="C622" s="14">
        <v>2</v>
      </c>
      <c r="D622" s="14" t="s">
        <v>645</v>
      </c>
    </row>
    <row r="623" spans="1:4">
      <c r="A623" s="14">
        <v>75</v>
      </c>
      <c r="B623" s="14" t="s">
        <v>86</v>
      </c>
      <c r="C623" s="14">
        <v>825</v>
      </c>
      <c r="D623" s="14" t="s">
        <v>645</v>
      </c>
    </row>
    <row r="624" spans="1:4">
      <c r="A624" s="14">
        <v>76</v>
      </c>
      <c r="B624" s="14" t="s">
        <v>87</v>
      </c>
      <c r="C624" s="14">
        <v>1893</v>
      </c>
      <c r="D624" s="14" t="s">
        <v>645</v>
      </c>
    </row>
    <row r="625" spans="1:4">
      <c r="A625" s="14">
        <v>78</v>
      </c>
      <c r="B625" s="14" t="s">
        <v>89</v>
      </c>
      <c r="C625" s="14">
        <v>8649</v>
      </c>
      <c r="D625" s="14" t="s">
        <v>645</v>
      </c>
    </row>
    <row r="626" spans="1:4">
      <c r="A626" s="14">
        <v>80</v>
      </c>
      <c r="B626" s="14" t="s">
        <v>91</v>
      </c>
      <c r="C626" s="14">
        <v>10</v>
      </c>
      <c r="D626" s="14" t="s">
        <v>645</v>
      </c>
    </row>
    <row r="627" spans="1:4">
      <c r="A627" s="14">
        <v>88</v>
      </c>
      <c r="B627" s="14" t="s">
        <v>99</v>
      </c>
      <c r="C627" s="14">
        <v>-936</v>
      </c>
      <c r="D627" s="14" t="s">
        <v>645</v>
      </c>
    </row>
    <row r="628" spans="1:4">
      <c r="A628" s="14">
        <v>84</v>
      </c>
      <c r="B628" s="14" t="s">
        <v>95</v>
      </c>
      <c r="C628" s="14">
        <v>-4799</v>
      </c>
      <c r="D628" s="14" t="s">
        <v>645</v>
      </c>
    </row>
    <row r="629" spans="1:4">
      <c r="A629" s="14">
        <v>85</v>
      </c>
      <c r="B629" s="14" t="s">
        <v>96</v>
      </c>
      <c r="C629" s="14">
        <v>-6118</v>
      </c>
      <c r="D629" s="14" t="s">
        <v>645</v>
      </c>
    </row>
    <row r="630" spans="1:4">
      <c r="A630" s="14">
        <v>83</v>
      </c>
      <c r="B630" s="14" t="s">
        <v>94</v>
      </c>
      <c r="C630" s="14">
        <v>-1999</v>
      </c>
      <c r="D630" s="14" t="s">
        <v>645</v>
      </c>
    </row>
    <row r="631" spans="1:4">
      <c r="A631" s="14">
        <v>81</v>
      </c>
      <c r="B631" s="14" t="s">
        <v>92</v>
      </c>
      <c r="C631" s="14">
        <v>41442</v>
      </c>
      <c r="D631" s="14" t="s">
        <v>645</v>
      </c>
    </row>
    <row r="632" spans="1:4">
      <c r="A632" s="14">
        <v>90</v>
      </c>
      <c r="B632" s="14" t="s">
        <v>101</v>
      </c>
      <c r="C632" s="14">
        <v>-8855</v>
      </c>
      <c r="D632" s="14" t="s">
        <v>645</v>
      </c>
    </row>
    <row r="633" spans="1:4">
      <c r="A633" s="14">
        <v>65</v>
      </c>
      <c r="B633" s="14" t="s">
        <v>76</v>
      </c>
      <c r="C633" s="14">
        <v>36928</v>
      </c>
      <c r="D633" s="14" t="s">
        <v>645</v>
      </c>
    </row>
    <row r="634" spans="1:4">
      <c r="A634" s="14">
        <v>66</v>
      </c>
      <c r="B634" s="14" t="s">
        <v>77</v>
      </c>
      <c r="C634" s="14">
        <v>0</v>
      </c>
      <c r="D634" s="14" t="s">
        <v>645</v>
      </c>
    </row>
    <row r="635" spans="1:4">
      <c r="A635" s="14">
        <v>119</v>
      </c>
      <c r="B635" s="14" t="s">
        <v>134</v>
      </c>
      <c r="C635" s="14">
        <v>617</v>
      </c>
      <c r="D635" s="14" t="s">
        <v>645</v>
      </c>
    </row>
    <row r="636" spans="1:4">
      <c r="A636" s="14">
        <v>120</v>
      </c>
      <c r="B636" s="14" t="s">
        <v>135</v>
      </c>
      <c r="C636" s="14">
        <v>130854</v>
      </c>
      <c r="D636" s="14" t="s">
        <v>645</v>
      </c>
    </row>
    <row r="637" spans="1:4">
      <c r="A637" s="14">
        <v>121</v>
      </c>
      <c r="B637" s="14" t="s">
        <v>136</v>
      </c>
      <c r="C637" s="14">
        <v>518</v>
      </c>
      <c r="D637" s="14" t="s">
        <v>645</v>
      </c>
    </row>
    <row r="638" spans="1:4">
      <c r="A638" s="14">
        <v>122</v>
      </c>
      <c r="B638" s="14" t="s">
        <v>137</v>
      </c>
      <c r="C638" s="14">
        <v>67</v>
      </c>
      <c r="D638" s="14" t="s">
        <v>645</v>
      </c>
    </row>
    <row r="639" spans="1:4">
      <c r="A639" s="14">
        <v>19</v>
      </c>
      <c r="B639" s="14" t="s">
        <v>29</v>
      </c>
      <c r="C639" s="14">
        <v>1661</v>
      </c>
      <c r="D639" s="14" t="s">
        <v>645</v>
      </c>
    </row>
    <row r="640" spans="1:4">
      <c r="A640" s="14">
        <v>100</v>
      </c>
      <c r="B640" s="14" t="s">
        <v>112</v>
      </c>
      <c r="C640" s="14">
        <v>5855</v>
      </c>
      <c r="D640" s="14" t="s">
        <v>645</v>
      </c>
    </row>
    <row r="641" spans="1:4">
      <c r="A641" s="14">
        <v>101</v>
      </c>
      <c r="B641" s="14" t="s">
        <v>113</v>
      </c>
      <c r="C641" s="14">
        <v>297</v>
      </c>
      <c r="D641" s="14" t="s">
        <v>645</v>
      </c>
    </row>
    <row r="642" spans="1:4">
      <c r="A642" s="14">
        <v>102</v>
      </c>
      <c r="B642" s="14" t="s">
        <v>114</v>
      </c>
      <c r="C642" s="14">
        <v>328</v>
      </c>
      <c r="D642" s="14" t="s">
        <v>645</v>
      </c>
    </row>
    <row r="643" spans="1:4">
      <c r="A643" s="14">
        <v>103</v>
      </c>
      <c r="B643" s="14" t="s">
        <v>115</v>
      </c>
      <c r="C643" s="14">
        <v>989</v>
      </c>
      <c r="D643" s="14" t="s">
        <v>645</v>
      </c>
    </row>
    <row r="644" spans="1:4">
      <c r="A644" s="14">
        <v>104</v>
      </c>
      <c r="B644" s="14" t="s">
        <v>116</v>
      </c>
      <c r="C644" s="14">
        <v>15</v>
      </c>
      <c r="D644" s="14" t="s">
        <v>645</v>
      </c>
    </row>
    <row r="645" spans="1:4">
      <c r="A645" s="14">
        <v>105</v>
      </c>
      <c r="B645" s="14" t="s">
        <v>117</v>
      </c>
      <c r="C645" s="14">
        <v>1</v>
      </c>
      <c r="D645" s="14" t="s">
        <v>645</v>
      </c>
    </row>
    <row r="646" spans="1:4">
      <c r="A646" s="14">
        <v>106</v>
      </c>
      <c r="B646" s="14" t="s">
        <v>118</v>
      </c>
      <c r="C646" s="14">
        <v>2413</v>
      </c>
      <c r="D646" s="14" t="s">
        <v>645</v>
      </c>
    </row>
    <row r="647" spans="1:4">
      <c r="A647" s="14">
        <v>107</v>
      </c>
      <c r="B647" s="14" t="s">
        <v>119</v>
      </c>
      <c r="C647" s="14">
        <v>1793</v>
      </c>
      <c r="D647" s="14" t="s">
        <v>645</v>
      </c>
    </row>
    <row r="648" spans="1:4">
      <c r="A648" s="14">
        <v>172</v>
      </c>
      <c r="B648" s="14" t="s">
        <v>189</v>
      </c>
      <c r="C648" s="14">
        <v>3</v>
      </c>
      <c r="D648" s="14" t="s">
        <v>645</v>
      </c>
    </row>
    <row r="649" spans="1:4">
      <c r="A649" s="14">
        <v>111</v>
      </c>
      <c r="B649" s="14" t="s">
        <v>123</v>
      </c>
      <c r="C649" s="14">
        <v>1073</v>
      </c>
      <c r="D649" s="14" t="s">
        <v>645</v>
      </c>
    </row>
    <row r="650" spans="1:4">
      <c r="A650" s="14">
        <v>117</v>
      </c>
      <c r="B650" s="14" t="s">
        <v>129</v>
      </c>
      <c r="C650" s="14">
        <v>455</v>
      </c>
      <c r="D650" s="14" t="s">
        <v>645</v>
      </c>
    </row>
    <row r="651" spans="1:4">
      <c r="A651" s="14">
        <v>110</v>
      </c>
      <c r="B651" s="14" t="s">
        <v>122</v>
      </c>
      <c r="C651" s="14">
        <v>12</v>
      </c>
      <c r="D651" s="14" t="s">
        <v>645</v>
      </c>
    </row>
    <row r="652" spans="1:4">
      <c r="A652" s="14">
        <v>112</v>
      </c>
      <c r="B652" s="14" t="s">
        <v>124</v>
      </c>
      <c r="C652" s="14">
        <v>0</v>
      </c>
      <c r="D652" s="14" t="s">
        <v>645</v>
      </c>
    </row>
    <row r="653" spans="1:4">
      <c r="A653" s="14">
        <v>113</v>
      </c>
      <c r="B653" s="14" t="s">
        <v>125</v>
      </c>
      <c r="C653" s="14">
        <v>29521</v>
      </c>
      <c r="D653" s="14" t="s">
        <v>645</v>
      </c>
    </row>
    <row r="654" spans="1:4">
      <c r="A654" s="14">
        <v>114</v>
      </c>
      <c r="B654" s="14" t="s">
        <v>126</v>
      </c>
      <c r="C654" s="14">
        <v>204</v>
      </c>
      <c r="D654" s="14" t="s">
        <v>645</v>
      </c>
    </row>
    <row r="655" spans="1:4">
      <c r="A655" s="14">
        <v>115</v>
      </c>
      <c r="B655" s="14" t="s">
        <v>127</v>
      </c>
      <c r="C655" s="14">
        <v>170</v>
      </c>
      <c r="D655" s="14" t="s">
        <v>645</v>
      </c>
    </row>
    <row r="656" spans="1:4">
      <c r="A656" s="14">
        <v>575</v>
      </c>
      <c r="B656" s="14" t="s">
        <v>605</v>
      </c>
      <c r="C656" s="14">
        <v>110</v>
      </c>
      <c r="D656" s="14" t="s">
        <v>645</v>
      </c>
    </row>
    <row r="657" spans="1:4">
      <c r="A657" s="14">
        <v>123</v>
      </c>
      <c r="B657" s="14" t="s">
        <v>138</v>
      </c>
      <c r="C657" s="14">
        <v>22009</v>
      </c>
      <c r="D657" s="14" t="s">
        <v>645</v>
      </c>
    </row>
    <row r="658" spans="1:4">
      <c r="A658" s="14">
        <v>69</v>
      </c>
      <c r="B658" s="14" t="s">
        <v>80</v>
      </c>
      <c r="C658" s="14">
        <v>2</v>
      </c>
      <c r="D658" s="14" t="s">
        <v>645</v>
      </c>
    </row>
    <row r="659" spans="1:4">
      <c r="A659" s="14">
        <v>142</v>
      </c>
      <c r="B659" s="14" t="s">
        <v>158</v>
      </c>
      <c r="C659" s="14">
        <v>29</v>
      </c>
      <c r="D659" s="14" t="s">
        <v>645</v>
      </c>
    </row>
    <row r="660" spans="1:4">
      <c r="A660" s="14">
        <v>143</v>
      </c>
      <c r="B660" s="14" t="s">
        <v>159</v>
      </c>
      <c r="C660" s="14">
        <v>33</v>
      </c>
      <c r="D660" s="14" t="s">
        <v>645</v>
      </c>
    </row>
    <row r="661" spans="1:4">
      <c r="A661" s="14">
        <v>144</v>
      </c>
      <c r="B661" s="14" t="s">
        <v>160</v>
      </c>
      <c r="C661" s="14">
        <v>1047</v>
      </c>
      <c r="D661" s="14" t="s">
        <v>645</v>
      </c>
    </row>
    <row r="662" spans="1:4">
      <c r="A662" s="14">
        <v>145</v>
      </c>
      <c r="B662" s="14" t="s">
        <v>161</v>
      </c>
      <c r="C662" s="14">
        <v>0</v>
      </c>
      <c r="D662" s="14" t="s">
        <v>645</v>
      </c>
    </row>
    <row r="663" spans="1:4">
      <c r="A663" s="14">
        <v>146</v>
      </c>
      <c r="B663" s="14" t="s">
        <v>162</v>
      </c>
      <c r="C663" s="14">
        <v>3</v>
      </c>
      <c r="D663" s="14" t="s">
        <v>645</v>
      </c>
    </row>
    <row r="664" spans="1:4">
      <c r="A664" s="14">
        <v>147</v>
      </c>
      <c r="B664" s="14" t="s">
        <v>163</v>
      </c>
      <c r="C664" s="14">
        <v>1</v>
      </c>
      <c r="D664" s="14" t="s">
        <v>645</v>
      </c>
    </row>
    <row r="665" spans="1:4">
      <c r="A665" s="14">
        <v>67</v>
      </c>
      <c r="B665" s="14" t="s">
        <v>78</v>
      </c>
      <c r="C665" s="14">
        <v>897</v>
      </c>
      <c r="D665" s="14" t="s">
        <v>645</v>
      </c>
    </row>
    <row r="666" spans="1:4">
      <c r="A666" s="14">
        <v>68</v>
      </c>
      <c r="B666" s="14" t="s">
        <v>79</v>
      </c>
      <c r="C666" s="14">
        <v>0</v>
      </c>
      <c r="D666" s="14" t="s">
        <v>645</v>
      </c>
    </row>
    <row r="667" spans="1:4">
      <c r="A667" s="14">
        <v>70</v>
      </c>
      <c r="B667" s="14" t="s">
        <v>81</v>
      </c>
      <c r="C667" s="14">
        <v>-12298</v>
      </c>
      <c r="D667" s="14" t="s">
        <v>645</v>
      </c>
    </row>
    <row r="668" spans="1:4">
      <c r="A668" s="14">
        <v>87</v>
      </c>
      <c r="B668" s="14" t="s">
        <v>98</v>
      </c>
      <c r="C668" s="14">
        <v>-20566</v>
      </c>
      <c r="D668" s="14" t="s">
        <v>645</v>
      </c>
    </row>
    <row r="669" spans="1:4">
      <c r="A669" s="14">
        <v>94</v>
      </c>
      <c r="B669" s="14" t="s">
        <v>105</v>
      </c>
      <c r="C669" s="14">
        <v>-25971</v>
      </c>
      <c r="D669" s="14" t="s">
        <v>645</v>
      </c>
    </row>
    <row r="670" spans="1:4">
      <c r="A670" s="14">
        <v>91</v>
      </c>
      <c r="B670" s="14" t="s">
        <v>102</v>
      </c>
      <c r="C670" s="14">
        <v>-3493</v>
      </c>
      <c r="D670" s="14" t="s">
        <v>645</v>
      </c>
    </row>
    <row r="671" spans="1:4">
      <c r="A671" s="14">
        <v>95</v>
      </c>
      <c r="B671" s="14" t="s">
        <v>106</v>
      </c>
      <c r="C671" s="14">
        <v>-6754</v>
      </c>
      <c r="D671" s="14" t="s">
        <v>645</v>
      </c>
    </row>
    <row r="672" spans="1:4">
      <c r="A672" s="14">
        <v>96</v>
      </c>
      <c r="B672" s="14" t="s">
        <v>107</v>
      </c>
      <c r="C672" s="14">
        <v>-4849</v>
      </c>
      <c r="D672" s="14" t="s">
        <v>645</v>
      </c>
    </row>
    <row r="673" spans="1:4">
      <c r="A673" s="14">
        <v>97</v>
      </c>
      <c r="B673" s="14" t="s">
        <v>108</v>
      </c>
      <c r="C673" s="14">
        <v>-7347</v>
      </c>
      <c r="D673" s="14" t="s">
        <v>645</v>
      </c>
    </row>
    <row r="674" spans="1:4">
      <c r="A674" s="14">
        <v>98</v>
      </c>
      <c r="B674" s="14" t="s">
        <v>109</v>
      </c>
      <c r="C674" s="14">
        <v>-4054</v>
      </c>
      <c r="D674" s="14" t="s">
        <v>645</v>
      </c>
    </row>
    <row r="675" spans="1:4">
      <c r="A675" s="14">
        <v>116</v>
      </c>
      <c r="B675" s="14" t="s">
        <v>128</v>
      </c>
      <c r="C675" s="14">
        <v>0</v>
      </c>
      <c r="D675" s="14" t="s">
        <v>645</v>
      </c>
    </row>
    <row r="676" spans="1:4">
      <c r="A676" s="14">
        <v>108</v>
      </c>
      <c r="B676" s="14" t="s">
        <v>120</v>
      </c>
      <c r="C676" s="14">
        <v>2152</v>
      </c>
      <c r="D676" s="14" t="s">
        <v>645</v>
      </c>
    </row>
    <row r="677" spans="1:4">
      <c r="A677" s="14">
        <v>354</v>
      </c>
      <c r="B677" s="14" t="s">
        <v>377</v>
      </c>
      <c r="C677" s="14">
        <v>7824</v>
      </c>
      <c r="D677" s="14" t="s">
        <v>645</v>
      </c>
    </row>
    <row r="678" spans="1:4">
      <c r="A678" s="14">
        <v>126</v>
      </c>
      <c r="B678" s="14" t="s">
        <v>141</v>
      </c>
      <c r="C678" s="14">
        <v>38809</v>
      </c>
      <c r="D678" s="14" t="s">
        <v>645</v>
      </c>
    </row>
    <row r="679" spans="1:4">
      <c r="A679" s="14">
        <v>127</v>
      </c>
      <c r="B679" s="14" t="s">
        <v>142</v>
      </c>
      <c r="C679" s="14">
        <v>1115</v>
      </c>
      <c r="D679" s="14" t="s">
        <v>645</v>
      </c>
    </row>
    <row r="680" spans="1:4">
      <c r="A680" s="14">
        <v>128</v>
      </c>
      <c r="B680" s="14" t="s">
        <v>143</v>
      </c>
      <c r="C680" s="14">
        <v>48</v>
      </c>
      <c r="D680" s="14" t="s">
        <v>645</v>
      </c>
    </row>
    <row r="681" spans="1:4">
      <c r="A681" s="14">
        <v>129</v>
      </c>
      <c r="B681" s="14" t="s">
        <v>144</v>
      </c>
      <c r="C681" s="14">
        <v>78</v>
      </c>
      <c r="D681" s="14" t="s">
        <v>645</v>
      </c>
    </row>
    <row r="682" spans="1:4">
      <c r="A682" s="14">
        <v>130</v>
      </c>
      <c r="B682" s="14" t="s">
        <v>145</v>
      </c>
      <c r="C682" s="14">
        <v>353</v>
      </c>
      <c r="D682" s="14" t="s">
        <v>645</v>
      </c>
    </row>
    <row r="683" spans="1:4">
      <c r="A683" s="14">
        <v>134</v>
      </c>
      <c r="B683" s="14" t="s">
        <v>149</v>
      </c>
      <c r="C683" s="14">
        <v>5</v>
      </c>
      <c r="D683" s="14" t="s">
        <v>645</v>
      </c>
    </row>
    <row r="684" spans="1:4">
      <c r="A684" s="14">
        <v>135</v>
      </c>
      <c r="B684" s="14" t="s">
        <v>150</v>
      </c>
      <c r="C684" s="14">
        <v>0</v>
      </c>
      <c r="D684" s="14" t="s">
        <v>645</v>
      </c>
    </row>
    <row r="685" spans="1:4">
      <c r="A685" s="14">
        <v>136</v>
      </c>
      <c r="B685" s="14" t="s">
        <v>151</v>
      </c>
      <c r="C685" s="14">
        <v>290</v>
      </c>
      <c r="D685" s="14" t="s">
        <v>645</v>
      </c>
    </row>
    <row r="686" spans="1:4">
      <c r="A686" s="14">
        <v>137</v>
      </c>
      <c r="B686" s="14" t="s">
        <v>152</v>
      </c>
      <c r="C686" s="14">
        <v>81</v>
      </c>
      <c r="D686" s="14" t="s">
        <v>645</v>
      </c>
    </row>
    <row r="687" spans="1:4">
      <c r="A687" s="14">
        <v>138</v>
      </c>
      <c r="B687" s="14" t="s">
        <v>154</v>
      </c>
      <c r="C687" s="14">
        <v>2</v>
      </c>
      <c r="D687" s="14" t="s">
        <v>645</v>
      </c>
    </row>
    <row r="688" spans="1:4">
      <c r="A688" s="14">
        <v>139</v>
      </c>
      <c r="B688" s="14" t="s">
        <v>155</v>
      </c>
      <c r="C688" s="14">
        <v>17</v>
      </c>
      <c r="D688" s="14" t="s">
        <v>645</v>
      </c>
    </row>
    <row r="689" spans="1:4">
      <c r="A689" s="14">
        <v>140</v>
      </c>
      <c r="B689" s="14" t="s">
        <v>156</v>
      </c>
      <c r="C689" s="14">
        <v>12</v>
      </c>
      <c r="D689" s="14" t="s">
        <v>645</v>
      </c>
    </row>
    <row r="690" spans="1:4">
      <c r="A690" s="14">
        <v>141</v>
      </c>
      <c r="B690" s="14" t="s">
        <v>157</v>
      </c>
      <c r="C690" s="14">
        <v>13</v>
      </c>
      <c r="D690" s="14" t="s">
        <v>645</v>
      </c>
    </row>
    <row r="691" spans="1:4">
      <c r="A691" s="14">
        <v>150</v>
      </c>
      <c r="B691" s="14" t="s">
        <v>166</v>
      </c>
      <c r="C691" s="14">
        <v>83150</v>
      </c>
      <c r="D691" s="14" t="s">
        <v>645</v>
      </c>
    </row>
    <row r="692" spans="1:4">
      <c r="A692" s="14">
        <v>151</v>
      </c>
      <c r="B692" s="14" t="s">
        <v>167</v>
      </c>
      <c r="C692" s="14">
        <v>348</v>
      </c>
      <c r="D692" s="14" t="s">
        <v>645</v>
      </c>
    </row>
    <row r="693" spans="1:4">
      <c r="A693" s="14">
        <v>152</v>
      </c>
      <c r="B693" s="14" t="s">
        <v>168</v>
      </c>
      <c r="C693" s="14">
        <v>204</v>
      </c>
      <c r="D693" s="14" t="s">
        <v>645</v>
      </c>
    </row>
    <row r="694" spans="1:4">
      <c r="A694" s="14">
        <v>153</v>
      </c>
      <c r="B694" s="14" t="s">
        <v>169</v>
      </c>
      <c r="C694" s="14">
        <v>4</v>
      </c>
      <c r="D694" s="14" t="s">
        <v>645</v>
      </c>
    </row>
    <row r="695" spans="1:4">
      <c r="A695" s="14">
        <v>154</v>
      </c>
      <c r="B695" s="14" t="s">
        <v>170</v>
      </c>
      <c r="C695" s="14">
        <v>285</v>
      </c>
      <c r="D695" s="14" t="s">
        <v>645</v>
      </c>
    </row>
    <row r="696" spans="1:4">
      <c r="A696" s="14">
        <v>156</v>
      </c>
      <c r="B696" s="14" t="s">
        <v>172</v>
      </c>
      <c r="C696" s="14">
        <v>974</v>
      </c>
      <c r="D696" s="14" t="s">
        <v>645</v>
      </c>
    </row>
    <row r="697" spans="1:4">
      <c r="A697" s="14">
        <v>157</v>
      </c>
      <c r="B697" s="14" t="s">
        <v>173</v>
      </c>
      <c r="C697" s="14">
        <v>78</v>
      </c>
      <c r="D697" s="14" t="s">
        <v>645</v>
      </c>
    </row>
    <row r="698" spans="1:4">
      <c r="A698" s="14">
        <v>159</v>
      </c>
      <c r="B698" s="14" t="s">
        <v>175</v>
      </c>
      <c r="C698" s="14">
        <v>2</v>
      </c>
      <c r="D698" s="14" t="s">
        <v>645</v>
      </c>
    </row>
    <row r="699" spans="1:4">
      <c r="A699" s="14">
        <v>160</v>
      </c>
      <c r="B699" s="14" t="s">
        <v>176</v>
      </c>
      <c r="C699" s="14">
        <v>1</v>
      </c>
      <c r="D699" s="14" t="s">
        <v>645</v>
      </c>
    </row>
    <row r="700" spans="1:4">
      <c r="A700" s="14">
        <v>161</v>
      </c>
      <c r="B700" s="14" t="s">
        <v>177</v>
      </c>
      <c r="C700" s="14">
        <v>240</v>
      </c>
      <c r="D700" s="14" t="s">
        <v>645</v>
      </c>
    </row>
    <row r="701" spans="1:4">
      <c r="A701" s="14">
        <v>162</v>
      </c>
      <c r="B701" s="14" t="s">
        <v>178</v>
      </c>
      <c r="C701" s="14">
        <v>175</v>
      </c>
      <c r="D701" s="14" t="s">
        <v>645</v>
      </c>
    </row>
    <row r="702" spans="1:4">
      <c r="A702" s="14">
        <v>163</v>
      </c>
      <c r="B702" s="14" t="s">
        <v>180</v>
      </c>
      <c r="C702" s="14">
        <v>712</v>
      </c>
      <c r="D702" s="14" t="s">
        <v>645</v>
      </c>
    </row>
    <row r="703" spans="1:4">
      <c r="A703" s="14">
        <v>164</v>
      </c>
      <c r="B703" s="14" t="s">
        <v>181</v>
      </c>
      <c r="C703" s="14">
        <v>0</v>
      </c>
      <c r="D703" s="14" t="s">
        <v>645</v>
      </c>
    </row>
    <row r="704" spans="1:4">
      <c r="A704" s="14">
        <v>165</v>
      </c>
      <c r="B704" s="14" t="s">
        <v>182</v>
      </c>
      <c r="C704" s="14">
        <v>137</v>
      </c>
      <c r="D704" s="14" t="s">
        <v>645</v>
      </c>
    </row>
    <row r="705" spans="1:4">
      <c r="A705" s="14">
        <v>166</v>
      </c>
      <c r="B705" s="14" t="s">
        <v>183</v>
      </c>
      <c r="C705" s="14">
        <v>633</v>
      </c>
      <c r="D705" s="14" t="s">
        <v>645</v>
      </c>
    </row>
    <row r="706" spans="1:4">
      <c r="A706" s="14">
        <v>167</v>
      </c>
      <c r="B706" s="14" t="s">
        <v>184</v>
      </c>
      <c r="C706" s="14">
        <v>956</v>
      </c>
      <c r="D706" s="14" t="s">
        <v>645</v>
      </c>
    </row>
    <row r="707" spans="1:4">
      <c r="A707" s="14">
        <v>168</v>
      </c>
      <c r="B707" s="14" t="s">
        <v>185</v>
      </c>
      <c r="C707" s="14">
        <v>685</v>
      </c>
      <c r="D707" s="14" t="s">
        <v>645</v>
      </c>
    </row>
    <row r="708" spans="1:4">
      <c r="A708" s="14">
        <v>169</v>
      </c>
      <c r="B708" s="14" t="s">
        <v>186</v>
      </c>
      <c r="C708" s="14">
        <v>99</v>
      </c>
      <c r="D708" s="14" t="s">
        <v>645</v>
      </c>
    </row>
    <row r="709" spans="1:4">
      <c r="A709" s="14">
        <v>170</v>
      </c>
      <c r="B709" s="14" t="s">
        <v>187</v>
      </c>
      <c r="C709" s="14">
        <v>513</v>
      </c>
      <c r="D709" s="14" t="s">
        <v>645</v>
      </c>
    </row>
    <row r="710" spans="1:4">
      <c r="A710" s="14">
        <v>155</v>
      </c>
      <c r="B710" s="14" t="s">
        <v>171</v>
      </c>
      <c r="C710" s="14">
        <v>1158</v>
      </c>
      <c r="D710" s="14" t="s">
        <v>645</v>
      </c>
    </row>
    <row r="711" spans="1:4">
      <c r="A711" s="14">
        <v>79</v>
      </c>
      <c r="B711" s="14" t="s">
        <v>90</v>
      </c>
      <c r="C711" s="14">
        <v>202</v>
      </c>
      <c r="D711" s="14" t="s">
        <v>645</v>
      </c>
    </row>
    <row r="712" spans="1:4">
      <c r="A712" s="14">
        <v>171</v>
      </c>
      <c r="B712" s="14" t="s">
        <v>188</v>
      </c>
      <c r="C712" s="14">
        <v>98</v>
      </c>
      <c r="D712" s="14" t="s">
        <v>645</v>
      </c>
    </row>
    <row r="713" spans="1:4">
      <c r="A713" s="14">
        <v>178</v>
      </c>
      <c r="B713" s="14" t="s">
        <v>195</v>
      </c>
      <c r="C713" s="14">
        <v>6</v>
      </c>
      <c r="D713" s="14" t="s">
        <v>645</v>
      </c>
    </row>
    <row r="714" spans="1:4">
      <c r="A714" s="14">
        <v>179</v>
      </c>
      <c r="B714" s="14" t="s">
        <v>196</v>
      </c>
      <c r="C714" s="14">
        <v>276</v>
      </c>
      <c r="D714" s="14" t="s">
        <v>645</v>
      </c>
    </row>
    <row r="715" spans="1:4">
      <c r="A715" s="14">
        <v>180</v>
      </c>
      <c r="B715" s="14" t="s">
        <v>197</v>
      </c>
      <c r="C715" s="14">
        <v>100</v>
      </c>
      <c r="D715" s="14" t="s">
        <v>645</v>
      </c>
    </row>
    <row r="716" spans="1:4">
      <c r="A716" s="14">
        <v>182</v>
      </c>
      <c r="B716" s="14" t="s">
        <v>199</v>
      </c>
      <c r="C716" s="14">
        <v>172</v>
      </c>
      <c r="D716" s="14" t="s">
        <v>645</v>
      </c>
    </row>
    <row r="717" spans="1:4">
      <c r="A717" s="14">
        <v>183</v>
      </c>
      <c r="B717" s="14" t="s">
        <v>200</v>
      </c>
      <c r="C717" s="14">
        <v>21</v>
      </c>
      <c r="D717" s="14" t="s">
        <v>645</v>
      </c>
    </row>
    <row r="718" spans="1:4">
      <c r="A718" s="14">
        <v>450</v>
      </c>
      <c r="B718" s="14" t="s">
        <v>475</v>
      </c>
      <c r="C718" s="14">
        <v>492</v>
      </c>
      <c r="D718" s="14" t="s">
        <v>645</v>
      </c>
    </row>
    <row r="719" spans="1:4">
      <c r="A719" s="14">
        <v>589</v>
      </c>
      <c r="B719" s="14" t="s">
        <v>619</v>
      </c>
      <c r="C719" s="14">
        <v>15</v>
      </c>
      <c r="D719" s="14" t="s">
        <v>645</v>
      </c>
    </row>
    <row r="720" spans="1:4">
      <c r="A720" s="14">
        <v>590</v>
      </c>
      <c r="B720" s="14" t="s">
        <v>620</v>
      </c>
      <c r="C720" s="14">
        <v>14</v>
      </c>
      <c r="D720" s="14" t="s">
        <v>645</v>
      </c>
    </row>
    <row r="721" spans="1:4">
      <c r="A721" s="14">
        <v>591</v>
      </c>
      <c r="B721" s="14" t="s">
        <v>621</v>
      </c>
      <c r="C721" s="14">
        <v>139</v>
      </c>
      <c r="D721" s="14" t="s">
        <v>645</v>
      </c>
    </row>
    <row r="722" spans="1:4">
      <c r="A722" s="14">
        <v>592</v>
      </c>
      <c r="B722" s="14" t="s">
        <v>622</v>
      </c>
      <c r="C722" s="14">
        <v>169</v>
      </c>
      <c r="D722" s="14" t="s">
        <v>645</v>
      </c>
    </row>
    <row r="723" spans="1:4">
      <c r="A723" s="14">
        <v>593</v>
      </c>
      <c r="B723" s="14" t="s">
        <v>623</v>
      </c>
      <c r="C723" s="14">
        <v>262</v>
      </c>
      <c r="D723" s="14" t="s">
        <v>645</v>
      </c>
    </row>
    <row r="724" spans="1:4">
      <c r="A724" s="14">
        <v>594</v>
      </c>
      <c r="B724" s="14" t="s">
        <v>624</v>
      </c>
      <c r="C724" s="14">
        <v>106</v>
      </c>
      <c r="D724" s="14" t="s">
        <v>645</v>
      </c>
    </row>
    <row r="725" spans="1:4">
      <c r="A725" s="14">
        <v>595</v>
      </c>
      <c r="B725" s="14" t="s">
        <v>625</v>
      </c>
      <c r="C725" s="14">
        <v>109</v>
      </c>
      <c r="D725" s="14" t="s">
        <v>645</v>
      </c>
    </row>
    <row r="726" spans="1:4">
      <c r="A726" s="14">
        <v>39</v>
      </c>
      <c r="B726" s="14" t="s">
        <v>49</v>
      </c>
      <c r="C726" s="14">
        <v>-2449</v>
      </c>
      <c r="D726" s="14" t="s">
        <v>645</v>
      </c>
    </row>
    <row r="727" spans="1:4">
      <c r="A727" s="14">
        <v>42</v>
      </c>
      <c r="B727" s="14" t="s">
        <v>52</v>
      </c>
      <c r="C727" s="14">
        <v>0</v>
      </c>
      <c r="D727" s="14" t="s">
        <v>645</v>
      </c>
    </row>
    <row r="728" spans="1:4">
      <c r="A728" s="14">
        <v>173</v>
      </c>
      <c r="B728" s="14" t="s">
        <v>190</v>
      </c>
      <c r="C728" s="14">
        <v>5</v>
      </c>
      <c r="D728" s="14" t="s">
        <v>645</v>
      </c>
    </row>
    <row r="729" spans="1:4">
      <c r="A729" s="14">
        <v>174</v>
      </c>
      <c r="B729" s="14" t="s">
        <v>642</v>
      </c>
      <c r="C729" s="14">
        <v>556</v>
      </c>
      <c r="D729" s="14" t="s">
        <v>645</v>
      </c>
    </row>
    <row r="730" spans="1:4">
      <c r="A730" s="14">
        <v>175</v>
      </c>
      <c r="B730" s="14" t="s">
        <v>192</v>
      </c>
      <c r="C730" s="14">
        <v>0</v>
      </c>
      <c r="D730" s="14" t="s">
        <v>645</v>
      </c>
    </row>
    <row r="731" spans="1:4">
      <c r="A731" s="14">
        <v>177</v>
      </c>
      <c r="B731" s="14" t="s">
        <v>194</v>
      </c>
      <c r="C731" s="14">
        <v>95</v>
      </c>
      <c r="D731" s="14" t="s">
        <v>645</v>
      </c>
    </row>
    <row r="732" spans="1:4">
      <c r="A732" s="14">
        <v>185</v>
      </c>
      <c r="B732" s="14" t="s">
        <v>202</v>
      </c>
      <c r="C732" s="14">
        <v>818</v>
      </c>
      <c r="D732" s="14" t="s">
        <v>645</v>
      </c>
    </row>
    <row r="733" spans="1:4">
      <c r="A733" s="14">
        <v>445</v>
      </c>
      <c r="B733" s="14" t="s">
        <v>470</v>
      </c>
      <c r="C733" s="14">
        <v>566</v>
      </c>
      <c r="D733" s="14" t="s">
        <v>645</v>
      </c>
    </row>
    <row r="734" spans="1:4">
      <c r="A734" s="14">
        <v>446</v>
      </c>
      <c r="B734" s="14" t="s">
        <v>471</v>
      </c>
      <c r="C734" s="14">
        <v>55</v>
      </c>
      <c r="D734" s="14" t="s">
        <v>645</v>
      </c>
    </row>
    <row r="735" spans="1:4">
      <c r="A735" s="14">
        <v>587</v>
      </c>
      <c r="B735" s="14" t="s">
        <v>617</v>
      </c>
      <c r="C735" s="14">
        <v>87</v>
      </c>
      <c r="D735" s="14" t="s">
        <v>645</v>
      </c>
    </row>
    <row r="736" spans="1:4">
      <c r="A736" s="14">
        <v>588</v>
      </c>
      <c r="B736" s="14" t="s">
        <v>618</v>
      </c>
      <c r="C736" s="14">
        <v>7</v>
      </c>
      <c r="D736" s="14" t="s">
        <v>645</v>
      </c>
    </row>
    <row r="737" spans="1:4">
      <c r="A737" s="14">
        <v>176</v>
      </c>
      <c r="B737" s="14" t="s">
        <v>193</v>
      </c>
      <c r="C737" s="14">
        <v>1</v>
      </c>
      <c r="D737" s="14" t="s">
        <v>645</v>
      </c>
    </row>
    <row r="738" spans="1:4">
      <c r="A738" s="14">
        <v>184</v>
      </c>
      <c r="B738" s="14" t="s">
        <v>201</v>
      </c>
      <c r="C738" s="14">
        <v>1</v>
      </c>
      <c r="D738" s="14" t="s">
        <v>645</v>
      </c>
    </row>
    <row r="739" spans="1:4">
      <c r="A739" s="14">
        <v>186</v>
      </c>
      <c r="B739" s="14" t="s">
        <v>204</v>
      </c>
      <c r="C739" s="14">
        <v>57381</v>
      </c>
      <c r="D739" s="14" t="s">
        <v>645</v>
      </c>
    </row>
    <row r="740" spans="1:4">
      <c r="A740" s="14">
        <v>188</v>
      </c>
      <c r="B740" s="14" t="s">
        <v>206</v>
      </c>
      <c r="C740" s="14">
        <v>3</v>
      </c>
      <c r="D740" s="14" t="s">
        <v>645</v>
      </c>
    </row>
    <row r="741" spans="1:4">
      <c r="A741" s="14">
        <v>189</v>
      </c>
      <c r="B741" s="14" t="s">
        <v>207</v>
      </c>
      <c r="C741" s="14">
        <v>2</v>
      </c>
      <c r="D741" s="14" t="s">
        <v>645</v>
      </c>
    </row>
    <row r="742" spans="1:4">
      <c r="A742" s="14">
        <v>255</v>
      </c>
      <c r="B742" s="14" t="s">
        <v>275</v>
      </c>
      <c r="C742" s="14">
        <v>0</v>
      </c>
      <c r="D742" s="14" t="s">
        <v>645</v>
      </c>
    </row>
    <row r="743" spans="1:4">
      <c r="A743" s="14">
        <v>187</v>
      </c>
      <c r="B743" s="14" t="s">
        <v>205</v>
      </c>
      <c r="C743" s="14">
        <v>3649</v>
      </c>
      <c r="D743" s="14" t="s">
        <v>645</v>
      </c>
    </row>
    <row r="744" spans="1:4">
      <c r="A744" s="14">
        <v>125</v>
      </c>
      <c r="B744" s="14" t="s">
        <v>140</v>
      </c>
      <c r="C744" s="14">
        <v>0</v>
      </c>
      <c r="D744" s="14" t="s">
        <v>645</v>
      </c>
    </row>
    <row r="745" spans="1:4">
      <c r="A745" s="14">
        <v>148</v>
      </c>
      <c r="B745" s="14" t="s">
        <v>164</v>
      </c>
      <c r="C745" s="14">
        <v>74</v>
      </c>
      <c r="D745" s="14" t="s">
        <v>645</v>
      </c>
    </row>
    <row r="746" spans="1:4">
      <c r="A746" s="14">
        <v>149</v>
      </c>
      <c r="B746" s="14" t="s">
        <v>165</v>
      </c>
      <c r="C746" s="14">
        <v>12</v>
      </c>
      <c r="D746" s="14" t="s">
        <v>645</v>
      </c>
    </row>
    <row r="747" spans="1:4">
      <c r="A747" s="14">
        <v>109</v>
      </c>
      <c r="B747" s="14" t="s">
        <v>121</v>
      </c>
      <c r="C747" s="14">
        <v>17436</v>
      </c>
      <c r="D747" s="14" t="s">
        <v>645</v>
      </c>
    </row>
    <row r="748" spans="1:4">
      <c r="A748" s="14">
        <v>133</v>
      </c>
      <c r="B748" s="14" t="s">
        <v>148</v>
      </c>
      <c r="C748" s="14">
        <v>83</v>
      </c>
      <c r="D748" s="14" t="s">
        <v>645</v>
      </c>
    </row>
    <row r="749" spans="1:4">
      <c r="A749" s="14">
        <v>199</v>
      </c>
      <c r="B749" s="14" t="s">
        <v>218</v>
      </c>
      <c r="C749" s="14">
        <v>18443</v>
      </c>
      <c r="D749" s="14" t="s">
        <v>645</v>
      </c>
    </row>
    <row r="750" spans="1:4">
      <c r="A750" s="14">
        <v>203</v>
      </c>
      <c r="B750" s="14" t="s">
        <v>222</v>
      </c>
      <c r="C750" s="14">
        <v>516</v>
      </c>
      <c r="D750" s="14" t="s">
        <v>645</v>
      </c>
    </row>
    <row r="751" spans="1:4">
      <c r="A751" s="14">
        <v>237</v>
      </c>
      <c r="B751" s="14" t="s">
        <v>256</v>
      </c>
      <c r="C751" s="14">
        <v>1019</v>
      </c>
      <c r="D751" s="14" t="s">
        <v>645</v>
      </c>
    </row>
    <row r="752" spans="1:4">
      <c r="A752" s="14">
        <v>239</v>
      </c>
      <c r="B752" s="14" t="s">
        <v>259</v>
      </c>
      <c r="C752" s="14">
        <v>63</v>
      </c>
      <c r="D752" s="14" t="s">
        <v>645</v>
      </c>
    </row>
    <row r="753" spans="1:4">
      <c r="A753" s="14">
        <v>240</v>
      </c>
      <c r="B753" s="14" t="s">
        <v>260</v>
      </c>
      <c r="C753" s="14">
        <v>64</v>
      </c>
      <c r="D753" s="14" t="s">
        <v>645</v>
      </c>
    </row>
    <row r="754" spans="1:4">
      <c r="A754" s="14">
        <v>269</v>
      </c>
      <c r="B754" s="14" t="s">
        <v>289</v>
      </c>
      <c r="C754" s="14">
        <v>26</v>
      </c>
      <c r="D754" s="14" t="s">
        <v>645</v>
      </c>
    </row>
    <row r="755" spans="1:4">
      <c r="A755" s="14">
        <v>280</v>
      </c>
      <c r="B755" s="14" t="s">
        <v>301</v>
      </c>
      <c r="C755" s="14">
        <v>3</v>
      </c>
      <c r="D755" s="14" t="s">
        <v>645</v>
      </c>
    </row>
    <row r="756" spans="1:4">
      <c r="A756" s="14">
        <v>283</v>
      </c>
      <c r="B756" s="14" t="s">
        <v>304</v>
      </c>
      <c r="C756" s="14">
        <v>2244</v>
      </c>
      <c r="D756" s="14" t="s">
        <v>645</v>
      </c>
    </row>
    <row r="757" spans="1:4">
      <c r="A757" s="14">
        <v>297</v>
      </c>
      <c r="B757" s="14" t="s">
        <v>318</v>
      </c>
      <c r="C757" s="14">
        <v>1</v>
      </c>
      <c r="D757" s="14" t="s">
        <v>645</v>
      </c>
    </row>
    <row r="758" spans="1:4">
      <c r="A758" s="14">
        <v>299</v>
      </c>
      <c r="B758" s="14" t="s">
        <v>320</v>
      </c>
      <c r="C758" s="14">
        <v>11</v>
      </c>
      <c r="D758" s="14" t="s">
        <v>645</v>
      </c>
    </row>
    <row r="759" spans="1:4">
      <c r="A759" s="14">
        <v>124</v>
      </c>
      <c r="B759" s="14" t="s">
        <v>139</v>
      </c>
      <c r="C759" s="14">
        <v>0</v>
      </c>
      <c r="D759" s="14" t="s">
        <v>645</v>
      </c>
    </row>
    <row r="760" spans="1:4">
      <c r="A760" s="14">
        <v>191</v>
      </c>
      <c r="B760" s="14" t="s">
        <v>210</v>
      </c>
      <c r="C760" s="14">
        <v>195</v>
      </c>
      <c r="D760" s="14" t="s">
        <v>645</v>
      </c>
    </row>
    <row r="761" spans="1:4">
      <c r="A761" s="14">
        <v>195</v>
      </c>
      <c r="B761" s="14" t="s">
        <v>214</v>
      </c>
      <c r="C761" s="14">
        <v>0</v>
      </c>
      <c r="D761" s="14" t="s">
        <v>645</v>
      </c>
    </row>
    <row r="762" spans="1:4">
      <c r="A762" s="14">
        <v>200</v>
      </c>
      <c r="B762" s="14" t="s">
        <v>219</v>
      </c>
      <c r="C762" s="14">
        <v>52348</v>
      </c>
      <c r="D762" s="14" t="s">
        <v>645</v>
      </c>
    </row>
    <row r="763" spans="1:4">
      <c r="A763" s="14">
        <v>205</v>
      </c>
      <c r="B763" s="14" t="s">
        <v>224</v>
      </c>
      <c r="C763" s="14">
        <v>292</v>
      </c>
      <c r="D763" s="14" t="s">
        <v>645</v>
      </c>
    </row>
    <row r="764" spans="1:4">
      <c r="A764" s="14">
        <v>273</v>
      </c>
      <c r="B764" s="14" t="s">
        <v>293</v>
      </c>
      <c r="C764" s="14">
        <v>1</v>
      </c>
      <c r="D764" s="14" t="s">
        <v>645</v>
      </c>
    </row>
    <row r="765" spans="1:4">
      <c r="A765" s="14">
        <v>277</v>
      </c>
      <c r="B765" s="14" t="s">
        <v>297</v>
      </c>
      <c r="C765" s="14">
        <v>1</v>
      </c>
      <c r="D765" s="14" t="s">
        <v>645</v>
      </c>
    </row>
    <row r="766" spans="1:4">
      <c r="A766" s="14">
        <v>204</v>
      </c>
      <c r="B766" s="14" t="s">
        <v>223</v>
      </c>
      <c r="C766" s="14">
        <v>2</v>
      </c>
      <c r="D766" s="14" t="s">
        <v>645</v>
      </c>
    </row>
    <row r="767" spans="1:4">
      <c r="A767" s="14">
        <v>206</v>
      </c>
      <c r="B767" s="14" t="s">
        <v>225</v>
      </c>
      <c r="C767" s="14">
        <v>105305</v>
      </c>
      <c r="D767" s="14" t="s">
        <v>645</v>
      </c>
    </row>
    <row r="768" spans="1:4">
      <c r="A768" s="14">
        <v>221</v>
      </c>
      <c r="B768" s="14" t="s">
        <v>240</v>
      </c>
      <c r="C768" s="14">
        <v>610</v>
      </c>
      <c r="D768" s="14" t="s">
        <v>645</v>
      </c>
    </row>
    <row r="769" spans="1:4">
      <c r="A769" s="14">
        <v>268</v>
      </c>
      <c r="B769" s="14" t="s">
        <v>288</v>
      </c>
      <c r="C769" s="14">
        <v>2605</v>
      </c>
      <c r="D769" s="14" t="s">
        <v>645</v>
      </c>
    </row>
    <row r="770" spans="1:4">
      <c r="A770" s="14">
        <v>270</v>
      </c>
      <c r="B770" s="14" t="s">
        <v>290</v>
      </c>
      <c r="C770" s="14">
        <v>14</v>
      </c>
      <c r="D770" s="14" t="s">
        <v>645</v>
      </c>
    </row>
    <row r="771" spans="1:4">
      <c r="A771" s="14">
        <v>190</v>
      </c>
      <c r="B771" s="14" t="s">
        <v>209</v>
      </c>
      <c r="C771" s="14">
        <v>914</v>
      </c>
      <c r="D771" s="14" t="s">
        <v>645</v>
      </c>
    </row>
    <row r="772" spans="1:4">
      <c r="A772" s="14">
        <v>201</v>
      </c>
      <c r="B772" s="14" t="s">
        <v>220</v>
      </c>
      <c r="C772" s="14">
        <v>22</v>
      </c>
      <c r="D772" s="14" t="s">
        <v>645</v>
      </c>
    </row>
    <row r="773" spans="1:4">
      <c r="A773" s="14">
        <v>202</v>
      </c>
      <c r="B773" s="14" t="s">
        <v>221</v>
      </c>
      <c r="C773" s="14">
        <v>189</v>
      </c>
      <c r="D773" s="14" t="s">
        <v>645</v>
      </c>
    </row>
    <row r="774" spans="1:4">
      <c r="A774" s="14">
        <v>215</v>
      </c>
      <c r="B774" s="14" t="s">
        <v>234</v>
      </c>
      <c r="C774" s="14">
        <v>1654</v>
      </c>
      <c r="D774" s="14" t="s">
        <v>645</v>
      </c>
    </row>
    <row r="775" spans="1:4">
      <c r="A775" s="14">
        <v>232</v>
      </c>
      <c r="B775" s="14" t="s">
        <v>251</v>
      </c>
      <c r="C775" s="14">
        <v>438</v>
      </c>
      <c r="D775" s="14" t="s">
        <v>645</v>
      </c>
    </row>
    <row r="776" spans="1:4">
      <c r="A776" s="14">
        <v>236</v>
      </c>
      <c r="B776" s="14" t="s">
        <v>255</v>
      </c>
      <c r="C776" s="14">
        <v>573</v>
      </c>
      <c r="D776" s="14" t="s">
        <v>645</v>
      </c>
    </row>
    <row r="777" spans="1:4">
      <c r="A777" s="14">
        <v>241</v>
      </c>
      <c r="B777" s="14" t="s">
        <v>261</v>
      </c>
      <c r="C777" s="14">
        <v>0</v>
      </c>
      <c r="D777" s="14" t="s">
        <v>645</v>
      </c>
    </row>
    <row r="778" spans="1:4">
      <c r="A778" s="14">
        <v>242</v>
      </c>
      <c r="B778" s="14" t="s">
        <v>262</v>
      </c>
      <c r="C778" s="14">
        <v>395</v>
      </c>
      <c r="D778" s="14" t="s">
        <v>645</v>
      </c>
    </row>
    <row r="779" spans="1:4">
      <c r="A779" s="14">
        <v>243</v>
      </c>
      <c r="B779" s="14" t="s">
        <v>263</v>
      </c>
      <c r="C779" s="14">
        <v>1437</v>
      </c>
      <c r="D779" s="14" t="s">
        <v>645</v>
      </c>
    </row>
    <row r="780" spans="1:4">
      <c r="A780" s="14">
        <v>244</v>
      </c>
      <c r="B780" s="14" t="s">
        <v>264</v>
      </c>
      <c r="C780" s="14">
        <v>5</v>
      </c>
      <c r="D780" s="14" t="s">
        <v>645</v>
      </c>
    </row>
    <row r="781" spans="1:4">
      <c r="A781" s="14">
        <v>247</v>
      </c>
      <c r="B781" s="14" t="s">
        <v>267</v>
      </c>
      <c r="C781" s="14">
        <v>630</v>
      </c>
      <c r="D781" s="14" t="s">
        <v>645</v>
      </c>
    </row>
    <row r="782" spans="1:4">
      <c r="A782" s="14">
        <v>248</v>
      </c>
      <c r="B782" s="14" t="s">
        <v>268</v>
      </c>
      <c r="C782" s="14">
        <v>1422</v>
      </c>
      <c r="D782" s="14" t="s">
        <v>645</v>
      </c>
    </row>
    <row r="783" spans="1:4">
      <c r="A783" s="14">
        <v>249</v>
      </c>
      <c r="B783" s="14" t="s">
        <v>269</v>
      </c>
      <c r="C783" s="14">
        <v>479</v>
      </c>
      <c r="D783" s="14" t="s">
        <v>645</v>
      </c>
    </row>
    <row r="784" spans="1:4">
      <c r="A784" s="14">
        <v>250</v>
      </c>
      <c r="B784" s="14" t="s">
        <v>270</v>
      </c>
      <c r="C784" s="14">
        <v>2906</v>
      </c>
      <c r="D784" s="14" t="s">
        <v>645</v>
      </c>
    </row>
    <row r="785" spans="1:4">
      <c r="A785" s="14">
        <v>251</v>
      </c>
      <c r="B785" s="14" t="s">
        <v>271</v>
      </c>
      <c r="C785" s="14">
        <v>26</v>
      </c>
      <c r="D785" s="14" t="s">
        <v>645</v>
      </c>
    </row>
    <row r="786" spans="1:4">
      <c r="A786" s="14">
        <v>252</v>
      </c>
      <c r="B786" s="14" t="s">
        <v>272</v>
      </c>
      <c r="C786" s="14">
        <v>726</v>
      </c>
      <c r="D786" s="14" t="s">
        <v>645</v>
      </c>
    </row>
    <row r="787" spans="1:4">
      <c r="A787" s="14">
        <v>253</v>
      </c>
      <c r="B787" s="14" t="s">
        <v>273</v>
      </c>
      <c r="C787" s="14">
        <v>985</v>
      </c>
      <c r="D787" s="14" t="s">
        <v>645</v>
      </c>
    </row>
    <row r="788" spans="1:4">
      <c r="A788" s="14">
        <v>254</v>
      </c>
      <c r="B788" s="14" t="s">
        <v>274</v>
      </c>
      <c r="C788" s="14">
        <v>704</v>
      </c>
      <c r="D788" s="14" t="s">
        <v>645</v>
      </c>
    </row>
    <row r="789" spans="1:4">
      <c r="A789" s="14">
        <v>256</v>
      </c>
      <c r="B789" s="14" t="s">
        <v>276</v>
      </c>
      <c r="C789" s="14">
        <v>1004</v>
      </c>
      <c r="D789" s="14" t="s">
        <v>645</v>
      </c>
    </row>
    <row r="790" spans="1:4">
      <c r="A790" s="14">
        <v>257</v>
      </c>
      <c r="B790" s="14" t="s">
        <v>277</v>
      </c>
      <c r="C790" s="14">
        <v>91107</v>
      </c>
      <c r="D790" s="14" t="s">
        <v>645</v>
      </c>
    </row>
    <row r="791" spans="1:4">
      <c r="A791" s="14">
        <v>258</v>
      </c>
      <c r="B791" s="14" t="s">
        <v>278</v>
      </c>
      <c r="C791" s="14">
        <v>1369</v>
      </c>
      <c r="D791" s="14" t="s">
        <v>645</v>
      </c>
    </row>
    <row r="792" spans="1:4">
      <c r="A792" s="14">
        <v>265</v>
      </c>
      <c r="B792" s="14" t="s">
        <v>285</v>
      </c>
      <c r="C792" s="14">
        <v>273</v>
      </c>
      <c r="D792" s="14" t="s">
        <v>645</v>
      </c>
    </row>
    <row r="793" spans="1:4">
      <c r="A793" s="14">
        <v>276</v>
      </c>
      <c r="B793" s="14" t="s">
        <v>296</v>
      </c>
      <c r="C793" s="14">
        <v>31</v>
      </c>
      <c r="D793" s="14" t="s">
        <v>645</v>
      </c>
    </row>
    <row r="794" spans="1:4">
      <c r="A794" s="14">
        <v>290</v>
      </c>
      <c r="B794" s="14" t="s">
        <v>311</v>
      </c>
      <c r="C794" s="14">
        <v>332</v>
      </c>
      <c r="D794" s="14" t="s">
        <v>645</v>
      </c>
    </row>
    <row r="795" spans="1:4">
      <c r="A795" s="14">
        <v>509</v>
      </c>
      <c r="B795" s="14" t="s">
        <v>535</v>
      </c>
      <c r="C795" s="14">
        <v>94</v>
      </c>
      <c r="D795" s="14" t="s">
        <v>645</v>
      </c>
    </row>
    <row r="796" spans="1:4">
      <c r="A796" s="14">
        <v>260</v>
      </c>
      <c r="B796" s="14" t="s">
        <v>280</v>
      </c>
      <c r="C796" s="14">
        <v>35282</v>
      </c>
      <c r="D796" s="14" t="s">
        <v>645</v>
      </c>
    </row>
    <row r="797" spans="1:4">
      <c r="A797" s="14">
        <v>262</v>
      </c>
      <c r="B797" s="14" t="s">
        <v>282</v>
      </c>
      <c r="C797" s="14">
        <v>2285</v>
      </c>
      <c r="D797" s="14" t="s">
        <v>645</v>
      </c>
    </row>
    <row r="798" spans="1:4">
      <c r="A798" s="14">
        <v>263</v>
      </c>
      <c r="B798" s="14" t="s">
        <v>283</v>
      </c>
      <c r="C798" s="14">
        <v>12</v>
      </c>
      <c r="D798" s="14" t="s">
        <v>645</v>
      </c>
    </row>
    <row r="799" spans="1:4">
      <c r="A799" s="14">
        <v>264</v>
      </c>
      <c r="B799" s="14" t="s">
        <v>284</v>
      </c>
      <c r="C799" s="14">
        <v>2176</v>
      </c>
      <c r="D799" s="14" t="s">
        <v>645</v>
      </c>
    </row>
    <row r="800" spans="1:4">
      <c r="A800" s="14">
        <v>266</v>
      </c>
      <c r="B800" s="14" t="s">
        <v>286</v>
      </c>
      <c r="C800" s="14">
        <v>2068</v>
      </c>
      <c r="D800" s="14" t="s">
        <v>645</v>
      </c>
    </row>
    <row r="801" spans="1:4">
      <c r="A801" s="14">
        <v>284</v>
      </c>
      <c r="B801" s="14" t="s">
        <v>305</v>
      </c>
      <c r="C801" s="14">
        <v>779</v>
      </c>
      <c r="D801" s="14" t="s">
        <v>645</v>
      </c>
    </row>
    <row r="802" spans="1:4">
      <c r="A802" s="14">
        <v>303</v>
      </c>
      <c r="B802" s="14" t="s">
        <v>324</v>
      </c>
      <c r="C802" s="14">
        <v>0</v>
      </c>
      <c r="D802" s="14" t="s">
        <v>645</v>
      </c>
    </row>
    <row r="803" spans="1:4">
      <c r="A803" s="14">
        <v>572</v>
      </c>
      <c r="B803" s="14" t="s">
        <v>602</v>
      </c>
      <c r="C803" s="14">
        <v>1050</v>
      </c>
      <c r="D803" s="14" t="s">
        <v>645</v>
      </c>
    </row>
    <row r="804" spans="1:4">
      <c r="A804" s="14">
        <v>208</v>
      </c>
      <c r="B804" s="14" t="s">
        <v>227</v>
      </c>
      <c r="C804" s="14">
        <v>5768</v>
      </c>
      <c r="D804" s="14" t="s">
        <v>645</v>
      </c>
    </row>
    <row r="805" spans="1:4">
      <c r="A805" s="14">
        <v>209</v>
      </c>
      <c r="B805" s="14" t="s">
        <v>228</v>
      </c>
      <c r="C805" s="14">
        <v>5412</v>
      </c>
      <c r="D805" s="14" t="s">
        <v>645</v>
      </c>
    </row>
    <row r="806" spans="1:4">
      <c r="A806" s="14">
        <v>210</v>
      </c>
      <c r="B806" s="14" t="s">
        <v>229</v>
      </c>
      <c r="C806" s="14">
        <v>1</v>
      </c>
      <c r="D806" s="14" t="s">
        <v>645</v>
      </c>
    </row>
    <row r="807" spans="1:4">
      <c r="A807" s="14">
        <v>211</v>
      </c>
      <c r="B807" s="14" t="s">
        <v>230</v>
      </c>
      <c r="C807" s="14">
        <v>191</v>
      </c>
      <c r="D807" s="14" t="s">
        <v>645</v>
      </c>
    </row>
    <row r="808" spans="1:4">
      <c r="A808" s="14">
        <v>212</v>
      </c>
      <c r="B808" s="14" t="s">
        <v>231</v>
      </c>
      <c r="C808" s="14">
        <v>2345</v>
      </c>
      <c r="D808" s="14" t="s">
        <v>645</v>
      </c>
    </row>
    <row r="809" spans="1:4">
      <c r="A809" s="14">
        <v>213</v>
      </c>
      <c r="B809" s="14" t="s">
        <v>232</v>
      </c>
      <c r="C809" s="14">
        <v>4167</v>
      </c>
      <c r="D809" s="14" t="s">
        <v>645</v>
      </c>
    </row>
    <row r="810" spans="1:4">
      <c r="A810" s="14">
        <v>214</v>
      </c>
      <c r="B810" s="14" t="s">
        <v>233</v>
      </c>
      <c r="C810" s="14">
        <v>68921</v>
      </c>
      <c r="D810" s="14" t="s">
        <v>645</v>
      </c>
    </row>
    <row r="811" spans="1:4">
      <c r="A811" s="14">
        <v>217</v>
      </c>
      <c r="B811" s="14" t="s">
        <v>236</v>
      </c>
      <c r="C811" s="14">
        <v>2</v>
      </c>
      <c r="D811" s="14" t="s">
        <v>645</v>
      </c>
    </row>
    <row r="812" spans="1:4">
      <c r="A812" s="14">
        <v>293</v>
      </c>
      <c r="B812" s="14" t="s">
        <v>314</v>
      </c>
      <c r="C812" s="14">
        <v>9228</v>
      </c>
      <c r="D812" s="14" t="s">
        <v>645</v>
      </c>
    </row>
    <row r="813" spans="1:4">
      <c r="A813" s="14">
        <v>294</v>
      </c>
      <c r="B813" s="14" t="s">
        <v>315</v>
      </c>
      <c r="C813" s="14">
        <v>2510</v>
      </c>
      <c r="D813" s="14" t="s">
        <v>645</v>
      </c>
    </row>
    <row r="814" spans="1:4">
      <c r="A814" s="14">
        <v>300</v>
      </c>
      <c r="B814" s="14" t="s">
        <v>321</v>
      </c>
      <c r="C814" s="14">
        <v>73</v>
      </c>
      <c r="D814" s="14" t="s">
        <v>645</v>
      </c>
    </row>
    <row r="815" spans="1:4">
      <c r="A815" s="14">
        <v>301</v>
      </c>
      <c r="B815" s="14" t="s">
        <v>322</v>
      </c>
      <c r="C815" s="14">
        <v>0</v>
      </c>
      <c r="D815" s="14" t="s">
        <v>645</v>
      </c>
    </row>
    <row r="816" spans="1:4">
      <c r="A816" s="14">
        <v>309</v>
      </c>
      <c r="B816" s="14" t="s">
        <v>330</v>
      </c>
      <c r="C816" s="14">
        <v>0</v>
      </c>
      <c r="D816" s="14" t="s">
        <v>645</v>
      </c>
    </row>
    <row r="817" spans="1:4">
      <c r="A817" s="14">
        <v>311</v>
      </c>
      <c r="B817" s="14" t="s">
        <v>332</v>
      </c>
      <c r="C817" s="14">
        <v>977</v>
      </c>
      <c r="D817" s="14" t="s">
        <v>645</v>
      </c>
    </row>
    <row r="818" spans="1:4">
      <c r="A818" s="14">
        <v>313</v>
      </c>
      <c r="B818" s="14" t="s">
        <v>334</v>
      </c>
      <c r="C818" s="14">
        <v>3939</v>
      </c>
      <c r="D818" s="14" t="s">
        <v>645</v>
      </c>
    </row>
    <row r="819" spans="1:4">
      <c r="A819" s="14">
        <v>396</v>
      </c>
      <c r="B819" s="14" t="s">
        <v>419</v>
      </c>
      <c r="C819" s="14">
        <v>83</v>
      </c>
      <c r="D819" s="14" t="s">
        <v>645</v>
      </c>
    </row>
    <row r="820" spans="1:4">
      <c r="A820" s="14">
        <v>93</v>
      </c>
      <c r="B820" s="14" t="s">
        <v>104</v>
      </c>
      <c r="C820" s="14">
        <v>175</v>
      </c>
      <c r="D820" s="14" t="s">
        <v>645</v>
      </c>
    </row>
    <row r="821" spans="1:4">
      <c r="A821" s="14">
        <v>192</v>
      </c>
      <c r="B821" s="14" t="s">
        <v>211</v>
      </c>
      <c r="C821" s="14">
        <v>60</v>
      </c>
      <c r="D821" s="14" t="s">
        <v>645</v>
      </c>
    </row>
    <row r="822" spans="1:4">
      <c r="A822" s="14">
        <v>193</v>
      </c>
      <c r="B822" s="14" t="s">
        <v>212</v>
      </c>
      <c r="C822" s="14">
        <v>333</v>
      </c>
      <c r="D822" s="14" t="s">
        <v>645</v>
      </c>
    </row>
    <row r="823" spans="1:4">
      <c r="A823" s="14">
        <v>194</v>
      </c>
      <c r="B823" s="14" t="s">
        <v>213</v>
      </c>
      <c r="C823" s="14">
        <v>117314</v>
      </c>
      <c r="D823" s="14" t="s">
        <v>645</v>
      </c>
    </row>
    <row r="824" spans="1:4">
      <c r="A824" s="14">
        <v>196</v>
      </c>
      <c r="B824" s="14" t="s">
        <v>215</v>
      </c>
      <c r="C824" s="14">
        <v>25</v>
      </c>
      <c r="D824" s="14" t="s">
        <v>645</v>
      </c>
    </row>
    <row r="825" spans="1:4">
      <c r="A825" s="14">
        <v>197</v>
      </c>
      <c r="B825" s="14" t="s">
        <v>216</v>
      </c>
      <c r="C825" s="14">
        <v>53</v>
      </c>
      <c r="D825" s="14" t="s">
        <v>645</v>
      </c>
    </row>
    <row r="826" spans="1:4">
      <c r="A826" s="14">
        <v>198</v>
      </c>
      <c r="B826" s="14" t="s">
        <v>217</v>
      </c>
      <c r="C826" s="14">
        <v>234</v>
      </c>
      <c r="D826" s="14" t="s">
        <v>645</v>
      </c>
    </row>
    <row r="827" spans="1:4">
      <c r="A827" s="14">
        <v>222</v>
      </c>
      <c r="B827" s="14" t="s">
        <v>241</v>
      </c>
      <c r="C827" s="14">
        <v>958</v>
      </c>
      <c r="D827" s="14" t="s">
        <v>645</v>
      </c>
    </row>
    <row r="828" spans="1:4">
      <c r="A828" s="14">
        <v>223</v>
      </c>
      <c r="B828" s="14" t="s">
        <v>242</v>
      </c>
      <c r="C828" s="14">
        <v>165</v>
      </c>
      <c r="D828" s="14" t="s">
        <v>645</v>
      </c>
    </row>
    <row r="829" spans="1:4">
      <c r="A829" s="14">
        <v>261</v>
      </c>
      <c r="B829" s="14" t="s">
        <v>281</v>
      </c>
      <c r="C829" s="14">
        <v>6256</v>
      </c>
      <c r="D829" s="14" t="s">
        <v>645</v>
      </c>
    </row>
    <row r="830" spans="1:4">
      <c r="A830" s="14">
        <v>267</v>
      </c>
      <c r="B830" s="14" t="s">
        <v>287</v>
      </c>
      <c r="C830" s="14">
        <v>112</v>
      </c>
      <c r="D830" s="14" t="s">
        <v>645</v>
      </c>
    </row>
    <row r="831" spans="1:4">
      <c r="A831" s="14">
        <v>271</v>
      </c>
      <c r="B831" s="14" t="s">
        <v>291</v>
      </c>
      <c r="C831" s="14">
        <v>64</v>
      </c>
      <c r="D831" s="14" t="s">
        <v>645</v>
      </c>
    </row>
    <row r="832" spans="1:4">
      <c r="A832" s="14">
        <v>272</v>
      </c>
      <c r="B832" s="14" t="s">
        <v>292</v>
      </c>
      <c r="C832" s="14">
        <v>68</v>
      </c>
      <c r="D832" s="14" t="s">
        <v>645</v>
      </c>
    </row>
    <row r="833" spans="1:4">
      <c r="A833" s="14">
        <v>279</v>
      </c>
      <c r="B833" s="14" t="s">
        <v>299</v>
      </c>
      <c r="C833" s="14">
        <v>829</v>
      </c>
      <c r="D833" s="14" t="s">
        <v>645</v>
      </c>
    </row>
    <row r="834" spans="1:4">
      <c r="A834" s="14">
        <v>281</v>
      </c>
      <c r="B834" s="14" t="s">
        <v>302</v>
      </c>
      <c r="C834" s="14">
        <v>943</v>
      </c>
      <c r="D834" s="14" t="s">
        <v>645</v>
      </c>
    </row>
    <row r="835" spans="1:4">
      <c r="A835" s="14">
        <v>291</v>
      </c>
      <c r="B835" s="14" t="s">
        <v>312</v>
      </c>
      <c r="C835" s="14">
        <v>0</v>
      </c>
      <c r="D835" s="14" t="s">
        <v>645</v>
      </c>
    </row>
    <row r="836" spans="1:4">
      <c r="A836" s="14">
        <v>292</v>
      </c>
      <c r="B836" s="14" t="s">
        <v>313</v>
      </c>
      <c r="C836" s="14">
        <v>0</v>
      </c>
      <c r="D836" s="14" t="s">
        <v>645</v>
      </c>
    </row>
    <row r="837" spans="1:4">
      <c r="A837" s="14">
        <v>295</v>
      </c>
      <c r="B837" s="14" t="s">
        <v>316</v>
      </c>
      <c r="C837" s="14">
        <v>1106</v>
      </c>
      <c r="D837" s="14" t="s">
        <v>645</v>
      </c>
    </row>
    <row r="838" spans="1:4">
      <c r="A838" s="14">
        <v>296</v>
      </c>
      <c r="B838" s="14" t="s">
        <v>317</v>
      </c>
      <c r="C838" s="14">
        <v>0</v>
      </c>
      <c r="D838" s="14" t="s">
        <v>645</v>
      </c>
    </row>
    <row r="839" spans="1:4">
      <c r="A839" s="14">
        <v>298</v>
      </c>
      <c r="B839" s="14" t="s">
        <v>319</v>
      </c>
      <c r="C839" s="14">
        <v>1</v>
      </c>
      <c r="D839" s="14" t="s">
        <v>645</v>
      </c>
    </row>
    <row r="840" spans="1:4">
      <c r="A840" s="14">
        <v>305</v>
      </c>
      <c r="B840" s="14" t="s">
        <v>326</v>
      </c>
      <c r="C840" s="14">
        <v>1</v>
      </c>
      <c r="D840" s="14" t="s">
        <v>645</v>
      </c>
    </row>
    <row r="841" spans="1:4">
      <c r="A841" s="14">
        <v>306</v>
      </c>
      <c r="B841" s="14" t="s">
        <v>327</v>
      </c>
      <c r="C841" s="14">
        <v>3</v>
      </c>
      <c r="D841" s="14" t="s">
        <v>645</v>
      </c>
    </row>
    <row r="842" spans="1:4">
      <c r="A842" s="14">
        <v>307</v>
      </c>
      <c r="B842" s="14" t="s">
        <v>328</v>
      </c>
      <c r="C842" s="14">
        <v>2</v>
      </c>
      <c r="D842" s="14" t="s">
        <v>645</v>
      </c>
    </row>
    <row r="843" spans="1:4">
      <c r="A843" s="14">
        <v>308</v>
      </c>
      <c r="B843" s="14" t="s">
        <v>329</v>
      </c>
      <c r="C843" s="14">
        <v>1</v>
      </c>
      <c r="D843" s="14" t="s">
        <v>645</v>
      </c>
    </row>
    <row r="844" spans="1:4">
      <c r="A844" s="14">
        <v>312</v>
      </c>
      <c r="B844" s="14" t="s">
        <v>333</v>
      </c>
      <c r="C844" s="14">
        <v>2017</v>
      </c>
      <c r="D844" s="14" t="s">
        <v>645</v>
      </c>
    </row>
    <row r="845" spans="1:4">
      <c r="A845" s="14">
        <v>314</v>
      </c>
      <c r="B845" s="14" t="s">
        <v>335</v>
      </c>
      <c r="C845" s="14">
        <v>57206</v>
      </c>
      <c r="D845" s="14" t="s">
        <v>645</v>
      </c>
    </row>
    <row r="846" spans="1:4">
      <c r="A846" s="14">
        <v>315</v>
      </c>
      <c r="B846" s="14" t="s">
        <v>337</v>
      </c>
      <c r="C846" s="14">
        <v>1</v>
      </c>
      <c r="D846" s="14" t="s">
        <v>645</v>
      </c>
    </row>
    <row r="847" spans="1:4">
      <c r="A847" s="14">
        <v>316</v>
      </c>
      <c r="B847" s="14" t="s">
        <v>338</v>
      </c>
      <c r="C847" s="14">
        <v>27</v>
      </c>
      <c r="D847" s="14" t="s">
        <v>645</v>
      </c>
    </row>
    <row r="848" spans="1:4">
      <c r="A848" s="14">
        <v>317</v>
      </c>
      <c r="B848" s="14" t="s">
        <v>339</v>
      </c>
      <c r="C848" s="14">
        <v>134</v>
      </c>
      <c r="D848" s="14" t="s">
        <v>645</v>
      </c>
    </row>
    <row r="849" spans="1:4">
      <c r="A849" s="14">
        <v>318</v>
      </c>
      <c r="B849" s="14" t="s">
        <v>340</v>
      </c>
      <c r="C849" s="14">
        <v>104</v>
      </c>
      <c r="D849" s="14" t="s">
        <v>645</v>
      </c>
    </row>
    <row r="850" spans="1:4">
      <c r="A850" s="14">
        <v>321</v>
      </c>
      <c r="B850" s="14" t="s">
        <v>344</v>
      </c>
      <c r="C850" s="14">
        <v>3113</v>
      </c>
      <c r="D850" s="14" t="s">
        <v>645</v>
      </c>
    </row>
    <row r="851" spans="1:4">
      <c r="A851" s="14">
        <v>322</v>
      </c>
      <c r="B851" s="14" t="s">
        <v>345</v>
      </c>
      <c r="C851" s="14">
        <v>2415</v>
      </c>
      <c r="D851" s="14" t="s">
        <v>645</v>
      </c>
    </row>
    <row r="852" spans="1:4">
      <c r="A852" s="14">
        <v>323</v>
      </c>
      <c r="B852" s="14" t="s">
        <v>346</v>
      </c>
      <c r="C852" s="14">
        <v>117838</v>
      </c>
      <c r="D852" s="14" t="s">
        <v>645</v>
      </c>
    </row>
    <row r="853" spans="1:4">
      <c r="A853" s="14">
        <v>324</v>
      </c>
      <c r="B853" s="14" t="s">
        <v>347</v>
      </c>
      <c r="C853" s="14">
        <v>100</v>
      </c>
      <c r="D853" s="14" t="s">
        <v>645</v>
      </c>
    </row>
    <row r="854" spans="1:4">
      <c r="A854" s="14">
        <v>325</v>
      </c>
      <c r="B854" s="14" t="s">
        <v>348</v>
      </c>
      <c r="C854" s="14">
        <v>497</v>
      </c>
      <c r="D854" s="14" t="s">
        <v>645</v>
      </c>
    </row>
    <row r="855" spans="1:4">
      <c r="A855" s="14">
        <v>326</v>
      </c>
      <c r="B855" s="14" t="s">
        <v>349</v>
      </c>
      <c r="C855" s="14">
        <v>818</v>
      </c>
      <c r="D855" s="14" t="s">
        <v>645</v>
      </c>
    </row>
    <row r="856" spans="1:4">
      <c r="A856" s="14">
        <v>327</v>
      </c>
      <c r="B856" s="14" t="s">
        <v>350</v>
      </c>
      <c r="C856" s="14">
        <v>290</v>
      </c>
      <c r="D856" s="14" t="s">
        <v>645</v>
      </c>
    </row>
    <row r="857" spans="1:4">
      <c r="A857" s="14">
        <v>328</v>
      </c>
      <c r="B857" s="14" t="s">
        <v>351</v>
      </c>
      <c r="C857" s="14">
        <v>1727</v>
      </c>
      <c r="D857" s="14" t="s">
        <v>645</v>
      </c>
    </row>
    <row r="858" spans="1:4">
      <c r="A858" s="14">
        <v>329</v>
      </c>
      <c r="B858" s="14" t="s">
        <v>352</v>
      </c>
      <c r="C858" s="14">
        <v>310</v>
      </c>
      <c r="D858" s="14" t="s">
        <v>645</v>
      </c>
    </row>
    <row r="859" spans="1:4">
      <c r="A859" s="14">
        <v>330</v>
      </c>
      <c r="B859" s="14" t="s">
        <v>353</v>
      </c>
      <c r="C859" s="14">
        <v>242</v>
      </c>
      <c r="D859" s="14" t="s">
        <v>645</v>
      </c>
    </row>
    <row r="860" spans="1:4">
      <c r="A860" s="14">
        <v>331</v>
      </c>
      <c r="B860" s="14" t="s">
        <v>354</v>
      </c>
      <c r="C860" s="14">
        <v>300</v>
      </c>
      <c r="D860" s="14" t="s">
        <v>645</v>
      </c>
    </row>
    <row r="861" spans="1:4">
      <c r="A861" s="14">
        <v>332</v>
      </c>
      <c r="B861" s="14" t="s">
        <v>355</v>
      </c>
      <c r="C861" s="14">
        <v>240</v>
      </c>
      <c r="D861" s="14" t="s">
        <v>645</v>
      </c>
    </row>
    <row r="862" spans="1:4">
      <c r="A862" s="14">
        <v>333</v>
      </c>
      <c r="B862" s="14" t="s">
        <v>356</v>
      </c>
      <c r="C862" s="14">
        <v>791</v>
      </c>
      <c r="D862" s="14" t="s">
        <v>645</v>
      </c>
    </row>
    <row r="863" spans="1:4">
      <c r="A863" s="14">
        <v>334</v>
      </c>
      <c r="B863" s="14" t="s">
        <v>357</v>
      </c>
      <c r="C863" s="14">
        <v>2</v>
      </c>
      <c r="D863" s="14" t="s">
        <v>645</v>
      </c>
    </row>
    <row r="864" spans="1:4">
      <c r="A864" s="14">
        <v>335</v>
      </c>
      <c r="B864" s="14" t="s">
        <v>358</v>
      </c>
      <c r="C864" s="14">
        <v>779</v>
      </c>
      <c r="D864" s="14" t="s">
        <v>645</v>
      </c>
    </row>
    <row r="865" spans="1:4">
      <c r="A865" s="14">
        <v>336</v>
      </c>
      <c r="B865" s="14" t="s">
        <v>359</v>
      </c>
      <c r="C865" s="14">
        <v>192</v>
      </c>
      <c r="D865" s="14" t="s">
        <v>645</v>
      </c>
    </row>
    <row r="866" spans="1:4">
      <c r="A866" s="14">
        <v>338</v>
      </c>
      <c r="B866" s="14" t="s">
        <v>361</v>
      </c>
      <c r="C866" s="14">
        <v>237</v>
      </c>
      <c r="D866" s="14" t="s">
        <v>645</v>
      </c>
    </row>
    <row r="867" spans="1:4">
      <c r="A867" s="14">
        <v>342</v>
      </c>
      <c r="B867" s="14" t="s">
        <v>365</v>
      </c>
      <c r="C867" s="14">
        <v>154</v>
      </c>
      <c r="D867" s="14" t="s">
        <v>645</v>
      </c>
    </row>
    <row r="868" spans="1:4">
      <c r="A868" s="14">
        <v>343</v>
      </c>
      <c r="B868" s="14" t="s">
        <v>366</v>
      </c>
      <c r="C868" s="14">
        <v>322</v>
      </c>
      <c r="D868" s="14" t="s">
        <v>645</v>
      </c>
    </row>
    <row r="869" spans="1:4">
      <c r="A869" s="14">
        <v>344</v>
      </c>
      <c r="B869" s="14" t="s">
        <v>367</v>
      </c>
      <c r="C869" s="14">
        <v>11</v>
      </c>
      <c r="D869" s="14" t="s">
        <v>645</v>
      </c>
    </row>
    <row r="870" spans="1:4">
      <c r="A870" s="14">
        <v>346</v>
      </c>
      <c r="B870" s="14" t="s">
        <v>369</v>
      </c>
      <c r="C870" s="14">
        <v>788</v>
      </c>
      <c r="D870" s="14" t="s">
        <v>645</v>
      </c>
    </row>
    <row r="871" spans="1:4">
      <c r="A871" s="14">
        <v>347</v>
      </c>
      <c r="B871" s="14" t="s">
        <v>370</v>
      </c>
      <c r="C871" s="14">
        <v>271</v>
      </c>
      <c r="D871" s="14" t="s">
        <v>645</v>
      </c>
    </row>
    <row r="872" spans="1:4">
      <c r="A872" s="14">
        <v>348</v>
      </c>
      <c r="B872" s="14" t="s">
        <v>371</v>
      </c>
      <c r="C872" s="14">
        <v>167</v>
      </c>
      <c r="D872" s="14" t="s">
        <v>645</v>
      </c>
    </row>
    <row r="873" spans="1:4">
      <c r="A873" s="14">
        <v>349</v>
      </c>
      <c r="B873" s="14" t="s">
        <v>372</v>
      </c>
      <c r="C873" s="14">
        <v>705</v>
      </c>
      <c r="D873" s="14" t="s">
        <v>645</v>
      </c>
    </row>
    <row r="874" spans="1:4">
      <c r="A874" s="14">
        <v>350</v>
      </c>
      <c r="B874" s="14" t="s">
        <v>373</v>
      </c>
      <c r="C874" s="14">
        <v>389</v>
      </c>
      <c r="D874" s="14" t="s">
        <v>645</v>
      </c>
    </row>
    <row r="875" spans="1:4">
      <c r="A875" s="14">
        <v>351</v>
      </c>
      <c r="B875" s="14" t="s">
        <v>374</v>
      </c>
      <c r="C875" s="14">
        <v>666</v>
      </c>
      <c r="D875" s="14" t="s">
        <v>645</v>
      </c>
    </row>
    <row r="876" spans="1:4">
      <c r="A876" s="14">
        <v>352</v>
      </c>
      <c r="B876" s="14" t="s">
        <v>375</v>
      </c>
      <c r="C876" s="14">
        <v>975</v>
      </c>
      <c r="D876" s="14" t="s">
        <v>645</v>
      </c>
    </row>
    <row r="877" spans="1:4">
      <c r="A877" s="14">
        <v>353</v>
      </c>
      <c r="B877" s="14" t="s">
        <v>376</v>
      </c>
      <c r="C877" s="14">
        <v>530</v>
      </c>
      <c r="D877" s="14" t="s">
        <v>645</v>
      </c>
    </row>
    <row r="878" spans="1:4">
      <c r="A878" s="14">
        <v>452</v>
      </c>
      <c r="B878" s="14" t="s">
        <v>477</v>
      </c>
      <c r="C878" s="14">
        <v>16060</v>
      </c>
      <c r="D878" s="14" t="s">
        <v>645</v>
      </c>
    </row>
    <row r="879" spans="1:4">
      <c r="A879" s="14">
        <v>453</v>
      </c>
      <c r="B879" s="14" t="s">
        <v>478</v>
      </c>
      <c r="C879" s="14">
        <v>54</v>
      </c>
      <c r="D879" s="14" t="s">
        <v>645</v>
      </c>
    </row>
    <row r="880" spans="1:4">
      <c r="A880" s="14">
        <v>502</v>
      </c>
      <c r="B880" s="14" t="s">
        <v>528</v>
      </c>
      <c r="C880" s="14">
        <v>170</v>
      </c>
      <c r="D880" s="14" t="s">
        <v>645</v>
      </c>
    </row>
    <row r="881" spans="1:4">
      <c r="A881" s="14">
        <v>503</v>
      </c>
      <c r="B881" s="14" t="s">
        <v>529</v>
      </c>
      <c r="C881" s="14">
        <v>1</v>
      </c>
      <c r="D881" s="14" t="s">
        <v>645</v>
      </c>
    </row>
    <row r="882" spans="1:4">
      <c r="A882" s="14">
        <v>505</v>
      </c>
      <c r="B882" s="14" t="s">
        <v>531</v>
      </c>
      <c r="C882" s="14">
        <v>75</v>
      </c>
      <c r="D882" s="14" t="s">
        <v>645</v>
      </c>
    </row>
    <row r="883" spans="1:4">
      <c r="A883" s="14">
        <v>506</v>
      </c>
      <c r="B883" s="14" t="s">
        <v>532</v>
      </c>
      <c r="C883" s="14">
        <v>483</v>
      </c>
      <c r="D883" s="14" t="s">
        <v>645</v>
      </c>
    </row>
    <row r="884" spans="1:4">
      <c r="A884" s="14">
        <v>507</v>
      </c>
      <c r="B884" s="14" t="s">
        <v>533</v>
      </c>
      <c r="C884" s="14">
        <v>869</v>
      </c>
      <c r="D884" s="14" t="s">
        <v>645</v>
      </c>
    </row>
    <row r="885" spans="1:4">
      <c r="A885" s="14">
        <v>508</v>
      </c>
      <c r="B885" s="14" t="s">
        <v>534</v>
      </c>
      <c r="C885" s="14">
        <v>532</v>
      </c>
      <c r="D885" s="14" t="s">
        <v>645</v>
      </c>
    </row>
    <row r="886" spans="1:4">
      <c r="A886" s="14">
        <v>510</v>
      </c>
      <c r="B886" s="14" t="s">
        <v>536</v>
      </c>
      <c r="C886" s="14">
        <v>46</v>
      </c>
      <c r="D886" s="14" t="s">
        <v>645</v>
      </c>
    </row>
    <row r="887" spans="1:4">
      <c r="A887" s="14">
        <v>511</v>
      </c>
      <c r="B887" s="14" t="s">
        <v>537</v>
      </c>
      <c r="C887" s="14">
        <v>3</v>
      </c>
      <c r="D887" s="14" t="s">
        <v>645</v>
      </c>
    </row>
    <row r="888" spans="1:4">
      <c r="A888" s="14">
        <v>512</v>
      </c>
      <c r="B888" s="14" t="s">
        <v>538</v>
      </c>
      <c r="C888" s="14">
        <v>436</v>
      </c>
      <c r="D888" s="14" t="s">
        <v>645</v>
      </c>
    </row>
    <row r="889" spans="1:4">
      <c r="A889" s="14">
        <v>513</v>
      </c>
      <c r="B889" s="14" t="s">
        <v>539</v>
      </c>
      <c r="C889" s="14">
        <v>508</v>
      </c>
      <c r="D889" s="14" t="s">
        <v>645</v>
      </c>
    </row>
    <row r="890" spans="1:4">
      <c r="A890" s="14">
        <v>514</v>
      </c>
      <c r="B890" s="14" t="s">
        <v>540</v>
      </c>
      <c r="C890" s="14">
        <v>347</v>
      </c>
      <c r="D890" s="14" t="s">
        <v>645</v>
      </c>
    </row>
    <row r="891" spans="1:4">
      <c r="A891" s="14">
        <v>515</v>
      </c>
      <c r="B891" s="14" t="s">
        <v>541</v>
      </c>
      <c r="C891" s="14">
        <v>1</v>
      </c>
      <c r="D891" s="14" t="s">
        <v>645</v>
      </c>
    </row>
    <row r="892" spans="1:4">
      <c r="A892" s="14">
        <v>516</v>
      </c>
      <c r="B892" s="14" t="s">
        <v>542</v>
      </c>
      <c r="C892" s="14">
        <v>63585</v>
      </c>
      <c r="D892" s="14" t="s">
        <v>645</v>
      </c>
    </row>
    <row r="893" spans="1:4">
      <c r="A893" s="14">
        <v>517</v>
      </c>
      <c r="B893" s="14" t="s">
        <v>543</v>
      </c>
      <c r="C893" s="14">
        <v>97</v>
      </c>
      <c r="D893" s="14" t="s">
        <v>645</v>
      </c>
    </row>
    <row r="894" spans="1:4">
      <c r="A894" s="14">
        <v>585</v>
      </c>
      <c r="B894" s="14" t="s">
        <v>615</v>
      </c>
      <c r="C894" s="14">
        <v>0</v>
      </c>
      <c r="D894" s="14" t="s">
        <v>645</v>
      </c>
    </row>
    <row r="895" spans="1:4">
      <c r="A895" s="14">
        <v>386</v>
      </c>
      <c r="B895" s="14" t="s">
        <v>409</v>
      </c>
      <c r="C895" s="14">
        <v>4112</v>
      </c>
      <c r="D895" s="14" t="s">
        <v>645</v>
      </c>
    </row>
    <row r="896" spans="1:4">
      <c r="A896" s="14">
        <v>387</v>
      </c>
      <c r="B896" s="14" t="s">
        <v>410</v>
      </c>
      <c r="C896" s="14">
        <v>9</v>
      </c>
      <c r="D896" s="14" t="s">
        <v>645</v>
      </c>
    </row>
    <row r="897" spans="1:4">
      <c r="A897" s="14">
        <v>577</v>
      </c>
      <c r="B897" s="14" t="s">
        <v>607</v>
      </c>
      <c r="C897" s="14">
        <v>0</v>
      </c>
      <c r="D897" s="14" t="s">
        <v>645</v>
      </c>
    </row>
    <row r="898" spans="1:4">
      <c r="A898" s="14">
        <v>390</v>
      </c>
      <c r="B898" s="14" t="s">
        <v>413</v>
      </c>
      <c r="C898" s="14">
        <v>9877</v>
      </c>
      <c r="D898" s="14" t="s">
        <v>645</v>
      </c>
    </row>
    <row r="899" spans="1:4">
      <c r="A899" s="14">
        <v>391</v>
      </c>
      <c r="B899" s="14" t="s">
        <v>414</v>
      </c>
      <c r="C899" s="14">
        <v>46</v>
      </c>
      <c r="D899" s="14" t="s">
        <v>645</v>
      </c>
    </row>
    <row r="900" spans="1:4">
      <c r="A900" s="14">
        <v>392</v>
      </c>
      <c r="B900" s="14" t="s">
        <v>415</v>
      </c>
      <c r="C900" s="14">
        <v>2</v>
      </c>
      <c r="D900" s="14" t="s">
        <v>645</v>
      </c>
    </row>
    <row r="901" spans="1:4">
      <c r="A901" s="14">
        <v>319</v>
      </c>
      <c r="B901" s="14" t="s">
        <v>341</v>
      </c>
      <c r="C901" s="14">
        <v>0</v>
      </c>
      <c r="D901" s="14" t="s">
        <v>645</v>
      </c>
    </row>
    <row r="902" spans="1:4">
      <c r="A902" s="14">
        <v>320</v>
      </c>
      <c r="B902" s="14" t="s">
        <v>342</v>
      </c>
      <c r="C902" s="14">
        <v>2017</v>
      </c>
      <c r="D902" s="14" t="s">
        <v>645</v>
      </c>
    </row>
    <row r="903" spans="1:4">
      <c r="A903" s="14">
        <v>337</v>
      </c>
      <c r="B903" s="14" t="s">
        <v>360</v>
      </c>
      <c r="C903" s="14">
        <v>1714</v>
      </c>
      <c r="D903" s="14" t="s">
        <v>645</v>
      </c>
    </row>
    <row r="904" spans="1:4">
      <c r="A904" s="14">
        <v>339</v>
      </c>
      <c r="B904" s="14" t="s">
        <v>362</v>
      </c>
      <c r="C904" s="14">
        <v>880</v>
      </c>
      <c r="D904" s="14" t="s">
        <v>645</v>
      </c>
    </row>
    <row r="905" spans="1:4">
      <c r="A905" s="14">
        <v>340</v>
      </c>
      <c r="B905" s="14" t="s">
        <v>363</v>
      </c>
      <c r="C905" s="14">
        <v>0</v>
      </c>
      <c r="D905" s="14" t="s">
        <v>645</v>
      </c>
    </row>
    <row r="906" spans="1:4">
      <c r="A906" s="14">
        <v>341</v>
      </c>
      <c r="B906" s="14" t="s">
        <v>364</v>
      </c>
      <c r="C906" s="14">
        <v>4346</v>
      </c>
      <c r="D906" s="14" t="s">
        <v>645</v>
      </c>
    </row>
    <row r="907" spans="1:4">
      <c r="A907" s="14">
        <v>345</v>
      </c>
      <c r="B907" s="14" t="s">
        <v>368</v>
      </c>
      <c r="C907" s="14">
        <v>0</v>
      </c>
      <c r="D907" s="14" t="s">
        <v>645</v>
      </c>
    </row>
    <row r="908" spans="1:4">
      <c r="A908" s="14">
        <v>355</v>
      </c>
      <c r="B908" s="14" t="s">
        <v>378</v>
      </c>
      <c r="C908" s="14">
        <v>143</v>
      </c>
      <c r="D908" s="14" t="s">
        <v>645</v>
      </c>
    </row>
    <row r="909" spans="1:4">
      <c r="A909" s="14">
        <v>356</v>
      </c>
      <c r="B909" s="14" t="s">
        <v>379</v>
      </c>
      <c r="C909" s="14">
        <v>9</v>
      </c>
      <c r="D909" s="14" t="s">
        <v>645</v>
      </c>
    </row>
    <row r="910" spans="1:4">
      <c r="A910" s="14">
        <v>357</v>
      </c>
      <c r="B910" s="14" t="s">
        <v>380</v>
      </c>
      <c r="C910" s="14">
        <v>229</v>
      </c>
      <c r="D910" s="14" t="s">
        <v>645</v>
      </c>
    </row>
    <row r="911" spans="1:4">
      <c r="A911" s="14">
        <v>367</v>
      </c>
      <c r="B911" s="14" t="s">
        <v>643</v>
      </c>
      <c r="C911" s="14">
        <v>477</v>
      </c>
      <c r="D911" s="14" t="s">
        <v>645</v>
      </c>
    </row>
    <row r="912" spans="1:4">
      <c r="A912" s="14">
        <v>368</v>
      </c>
      <c r="B912" s="14" t="s">
        <v>391</v>
      </c>
      <c r="C912" s="14">
        <v>21</v>
      </c>
      <c r="D912" s="14" t="s">
        <v>645</v>
      </c>
    </row>
    <row r="913" spans="1:4">
      <c r="A913" s="14">
        <v>528</v>
      </c>
      <c r="B913" s="14" t="s">
        <v>555</v>
      </c>
      <c r="C913" s="14">
        <v>189</v>
      </c>
      <c r="D913" s="14" t="s">
        <v>645</v>
      </c>
    </row>
    <row r="914" spans="1:4">
      <c r="A914" s="14">
        <v>529</v>
      </c>
      <c r="B914" s="14" t="s">
        <v>556</v>
      </c>
      <c r="C914" s="14">
        <v>744</v>
      </c>
      <c r="D914" s="14" t="s">
        <v>645</v>
      </c>
    </row>
    <row r="915" spans="1:4">
      <c r="A915" s="14">
        <v>530</v>
      </c>
      <c r="B915" s="14" t="s">
        <v>557</v>
      </c>
      <c r="C915" s="14">
        <v>0</v>
      </c>
      <c r="D915" s="14" t="s">
        <v>645</v>
      </c>
    </row>
    <row r="916" spans="1:4">
      <c r="A916" s="14">
        <v>531</v>
      </c>
      <c r="B916" s="14" t="s">
        <v>558</v>
      </c>
      <c r="C916" s="14">
        <v>169</v>
      </c>
      <c r="D916" s="14" t="s">
        <v>645</v>
      </c>
    </row>
    <row r="917" spans="1:4">
      <c r="A917" s="14">
        <v>532</v>
      </c>
      <c r="B917" s="14" t="s">
        <v>559</v>
      </c>
      <c r="C917" s="14">
        <v>154</v>
      </c>
      <c r="D917" s="14" t="s">
        <v>645</v>
      </c>
    </row>
    <row r="918" spans="1:4">
      <c r="A918" s="14">
        <v>533</v>
      </c>
      <c r="B918" s="14" t="s">
        <v>561</v>
      </c>
      <c r="C918" s="14">
        <v>169</v>
      </c>
      <c r="D918" s="14" t="s">
        <v>645</v>
      </c>
    </row>
    <row r="919" spans="1:4">
      <c r="A919" s="14">
        <v>534</v>
      </c>
      <c r="B919" s="14" t="s">
        <v>562</v>
      </c>
      <c r="C919" s="14">
        <v>35</v>
      </c>
      <c r="D919" s="14" t="s">
        <v>645</v>
      </c>
    </row>
    <row r="920" spans="1:4">
      <c r="A920" s="14">
        <v>535</v>
      </c>
      <c r="B920" s="14" t="s">
        <v>563</v>
      </c>
      <c r="C920" s="14">
        <v>137818</v>
      </c>
      <c r="D920" s="14" t="s">
        <v>645</v>
      </c>
    </row>
    <row r="921" spans="1:4">
      <c r="A921" s="14">
        <v>536</v>
      </c>
      <c r="B921" s="14" t="s">
        <v>564</v>
      </c>
      <c r="C921" s="14">
        <v>87</v>
      </c>
      <c r="D921" s="14" t="s">
        <v>645</v>
      </c>
    </row>
    <row r="922" spans="1:4">
      <c r="A922" s="14">
        <v>537</v>
      </c>
      <c r="B922" s="14" t="s">
        <v>565</v>
      </c>
      <c r="C922" s="14">
        <v>83</v>
      </c>
      <c r="D922" s="14" t="s">
        <v>645</v>
      </c>
    </row>
    <row r="923" spans="1:4">
      <c r="A923" s="14">
        <v>538</v>
      </c>
      <c r="B923" s="14" t="s">
        <v>566</v>
      </c>
      <c r="C923" s="14">
        <v>668</v>
      </c>
      <c r="D923" s="14" t="s">
        <v>645</v>
      </c>
    </row>
    <row r="924" spans="1:4">
      <c r="A924" s="14">
        <v>539</v>
      </c>
      <c r="B924" s="14" t="s">
        <v>567</v>
      </c>
      <c r="C924" s="14">
        <v>1</v>
      </c>
      <c r="D924" s="14" t="s">
        <v>645</v>
      </c>
    </row>
    <row r="925" spans="1:4">
      <c r="A925" s="14">
        <v>541</v>
      </c>
      <c r="B925" s="14" t="s">
        <v>570</v>
      </c>
      <c r="C925" s="14">
        <v>3121</v>
      </c>
      <c r="D925" s="14" t="s">
        <v>645</v>
      </c>
    </row>
    <row r="926" spans="1:4">
      <c r="A926" s="14">
        <v>542</v>
      </c>
      <c r="B926" s="14" t="s">
        <v>571</v>
      </c>
      <c r="C926" s="14">
        <v>0</v>
      </c>
      <c r="D926" s="14" t="s">
        <v>645</v>
      </c>
    </row>
    <row r="927" spans="1:4">
      <c r="A927" s="14">
        <v>545</v>
      </c>
      <c r="B927" s="14" t="s">
        <v>574</v>
      </c>
      <c r="C927" s="14">
        <v>561</v>
      </c>
      <c r="D927" s="14" t="s">
        <v>645</v>
      </c>
    </row>
    <row r="928" spans="1:4">
      <c r="A928" s="14">
        <v>547</v>
      </c>
      <c r="B928" s="14" t="s">
        <v>576</v>
      </c>
      <c r="C928" s="14">
        <v>164</v>
      </c>
      <c r="D928" s="14" t="s">
        <v>645</v>
      </c>
    </row>
    <row r="929" spans="1:4">
      <c r="A929" s="14">
        <v>548</v>
      </c>
      <c r="B929" s="14" t="s">
        <v>577</v>
      </c>
      <c r="C929" s="14">
        <v>12</v>
      </c>
      <c r="D929" s="14" t="s">
        <v>645</v>
      </c>
    </row>
    <row r="930" spans="1:4">
      <c r="A930" s="14">
        <v>549</v>
      </c>
      <c r="B930" s="14" t="s">
        <v>578</v>
      </c>
      <c r="C930" s="14">
        <v>180</v>
      </c>
      <c r="D930" s="14" t="s">
        <v>645</v>
      </c>
    </row>
    <row r="931" spans="1:4">
      <c r="A931" s="14">
        <v>553</v>
      </c>
      <c r="B931" s="14" t="s">
        <v>582</v>
      </c>
      <c r="C931" s="14">
        <v>459</v>
      </c>
      <c r="D931" s="14" t="s">
        <v>645</v>
      </c>
    </row>
    <row r="932" spans="1:4">
      <c r="A932" s="14">
        <v>554</v>
      </c>
      <c r="B932" s="14" t="s">
        <v>583</v>
      </c>
      <c r="C932" s="14">
        <v>120</v>
      </c>
      <c r="D932" s="14" t="s">
        <v>645</v>
      </c>
    </row>
    <row r="933" spans="1:4">
      <c r="A933" s="14">
        <v>556</v>
      </c>
      <c r="B933" s="14" t="s">
        <v>585</v>
      </c>
      <c r="C933" s="14">
        <v>268</v>
      </c>
      <c r="D933" s="14" t="s">
        <v>645</v>
      </c>
    </row>
    <row r="934" spans="1:4">
      <c r="A934" s="14">
        <v>557</v>
      </c>
      <c r="B934" s="14" t="s">
        <v>586</v>
      </c>
      <c r="C934" s="14">
        <v>3</v>
      </c>
      <c r="D934" s="14" t="s">
        <v>645</v>
      </c>
    </row>
    <row r="935" spans="1:4">
      <c r="A935" s="14">
        <v>558</v>
      </c>
      <c r="B935" s="14" t="s">
        <v>587</v>
      </c>
      <c r="C935" s="14">
        <v>87</v>
      </c>
      <c r="D935" s="14" t="s">
        <v>645</v>
      </c>
    </row>
    <row r="936" spans="1:4">
      <c r="A936" s="14">
        <v>500</v>
      </c>
      <c r="B936" s="14" t="s">
        <v>526</v>
      </c>
      <c r="C936" s="14">
        <v>3421</v>
      </c>
      <c r="D936" s="14" t="s">
        <v>645</v>
      </c>
    </row>
    <row r="937" spans="1:4">
      <c r="A937" s="14">
        <v>501</v>
      </c>
      <c r="B937" s="14" t="s">
        <v>527</v>
      </c>
      <c r="C937" s="14">
        <v>25</v>
      </c>
      <c r="D937" s="14" t="s">
        <v>645</v>
      </c>
    </row>
    <row r="938" spans="1:4">
      <c r="A938" s="14">
        <v>404</v>
      </c>
      <c r="B938" s="14" t="s">
        <v>427</v>
      </c>
      <c r="C938" s="14">
        <v>1</v>
      </c>
      <c r="D938" s="14" t="s">
        <v>645</v>
      </c>
    </row>
    <row r="939" spans="1:4">
      <c r="A939" s="14">
        <v>407</v>
      </c>
      <c r="B939" s="14" t="s">
        <v>430</v>
      </c>
      <c r="C939" s="14">
        <v>46</v>
      </c>
      <c r="D939" s="14" t="s">
        <v>645</v>
      </c>
    </row>
    <row r="940" spans="1:4">
      <c r="A940" s="14">
        <v>411</v>
      </c>
      <c r="B940" s="14" t="s">
        <v>434</v>
      </c>
      <c r="C940" s="14">
        <v>38</v>
      </c>
      <c r="D940" s="14" t="s">
        <v>645</v>
      </c>
    </row>
    <row r="941" spans="1:4">
      <c r="A941" s="14">
        <v>412</v>
      </c>
      <c r="B941" s="14" t="s">
        <v>435</v>
      </c>
      <c r="C941" s="14">
        <v>89367</v>
      </c>
      <c r="D941" s="14" t="s">
        <v>645</v>
      </c>
    </row>
    <row r="942" spans="1:4">
      <c r="A942" s="14">
        <v>418</v>
      </c>
      <c r="B942" s="14" t="s">
        <v>441</v>
      </c>
      <c r="C942" s="14">
        <v>0</v>
      </c>
      <c r="D942" s="14" t="s">
        <v>645</v>
      </c>
    </row>
    <row r="943" spans="1:4">
      <c r="A943" s="14">
        <v>443</v>
      </c>
      <c r="B943" s="14" t="s">
        <v>468</v>
      </c>
      <c r="C943" s="14">
        <v>19</v>
      </c>
      <c r="D943" s="14" t="s">
        <v>645</v>
      </c>
    </row>
    <row r="944" spans="1:4">
      <c r="A944" s="14">
        <v>444</v>
      </c>
      <c r="B944" s="14" t="s">
        <v>469</v>
      </c>
      <c r="C944" s="14">
        <v>6</v>
      </c>
      <c r="D944" s="14" t="s">
        <v>645</v>
      </c>
    </row>
    <row r="945" spans="1:4">
      <c r="A945" s="14">
        <v>413</v>
      </c>
      <c r="B945" s="14" t="s">
        <v>436</v>
      </c>
      <c r="C945" s="14">
        <v>59</v>
      </c>
      <c r="D945" s="14" t="s">
        <v>645</v>
      </c>
    </row>
    <row r="946" spans="1:4">
      <c r="A946" s="14">
        <v>491</v>
      </c>
      <c r="B946" s="14" t="s">
        <v>516</v>
      </c>
      <c r="C946" s="14">
        <v>13</v>
      </c>
      <c r="D946" s="14" t="s">
        <v>645</v>
      </c>
    </row>
    <row r="947" spans="1:4">
      <c r="A947" s="14">
        <v>492</v>
      </c>
      <c r="B947" s="14" t="s">
        <v>517</v>
      </c>
      <c r="C947" s="14">
        <v>49727</v>
      </c>
      <c r="D947" s="14" t="s">
        <v>645</v>
      </c>
    </row>
    <row r="948" spans="1:4">
      <c r="A948" s="14">
        <v>493</v>
      </c>
      <c r="B948" s="14" t="s">
        <v>519</v>
      </c>
      <c r="C948" s="14">
        <v>1017</v>
      </c>
      <c r="D948" s="14" t="s">
        <v>645</v>
      </c>
    </row>
    <row r="949" spans="1:4">
      <c r="A949" s="14">
        <v>494</v>
      </c>
      <c r="B949" s="14" t="s">
        <v>520</v>
      </c>
      <c r="C949" s="14">
        <v>1838</v>
      </c>
      <c r="D949" s="14" t="s">
        <v>645</v>
      </c>
    </row>
    <row r="950" spans="1:4">
      <c r="A950" s="14">
        <v>495</v>
      </c>
      <c r="B950" s="14" t="s">
        <v>521</v>
      </c>
      <c r="C950" s="14">
        <v>1663</v>
      </c>
      <c r="D950" s="14" t="s">
        <v>645</v>
      </c>
    </row>
    <row r="951" spans="1:4">
      <c r="A951" s="14">
        <v>496</v>
      </c>
      <c r="B951" s="14" t="s">
        <v>522</v>
      </c>
      <c r="C951" s="14">
        <v>1911</v>
      </c>
      <c r="D951" s="14" t="s">
        <v>645</v>
      </c>
    </row>
    <row r="952" spans="1:4">
      <c r="A952" s="14">
        <v>497</v>
      </c>
      <c r="B952" s="14" t="s">
        <v>523</v>
      </c>
      <c r="C952" s="14">
        <v>1185</v>
      </c>
      <c r="D952" s="14" t="s">
        <v>645</v>
      </c>
    </row>
    <row r="953" spans="1:4">
      <c r="A953" s="14">
        <v>498</v>
      </c>
      <c r="B953" s="14" t="s">
        <v>524</v>
      </c>
      <c r="C953" s="14">
        <v>1839</v>
      </c>
      <c r="D953" s="14" t="s">
        <v>645</v>
      </c>
    </row>
    <row r="954" spans="1:4">
      <c r="A954" s="14">
        <v>421</v>
      </c>
      <c r="B954" s="14" t="s">
        <v>444</v>
      </c>
      <c r="C954" s="14">
        <v>3915</v>
      </c>
      <c r="D954" s="14" t="s">
        <v>645</v>
      </c>
    </row>
    <row r="955" spans="1:4">
      <c r="A955" s="14">
        <v>423</v>
      </c>
      <c r="B955" s="14" t="s">
        <v>446</v>
      </c>
      <c r="C955" s="14">
        <v>139</v>
      </c>
      <c r="D955" s="14" t="s">
        <v>645</v>
      </c>
    </row>
    <row r="956" spans="1:4">
      <c r="A956" s="14">
        <v>428</v>
      </c>
      <c r="B956" s="14" t="s">
        <v>451</v>
      </c>
      <c r="C956" s="14">
        <v>117</v>
      </c>
      <c r="D956" s="14" t="s">
        <v>645</v>
      </c>
    </row>
    <row r="957" spans="1:4">
      <c r="A957" s="14">
        <v>518</v>
      </c>
      <c r="B957" s="14" t="s">
        <v>544</v>
      </c>
      <c r="C957" s="14">
        <v>2</v>
      </c>
      <c r="D957" s="14" t="s">
        <v>645</v>
      </c>
    </row>
    <row r="958" spans="1:4">
      <c r="A958" s="14">
        <v>519</v>
      </c>
      <c r="B958" s="14" t="s">
        <v>545</v>
      </c>
      <c r="C958" s="14">
        <v>441</v>
      </c>
      <c r="D958" s="14" t="s">
        <v>645</v>
      </c>
    </row>
    <row r="959" spans="1:4">
      <c r="A959" s="14">
        <v>393</v>
      </c>
      <c r="B959" s="14" t="s">
        <v>416</v>
      </c>
      <c r="C959" s="14">
        <v>8</v>
      </c>
      <c r="D959" s="14" t="s">
        <v>645</v>
      </c>
    </row>
    <row r="960" spans="1:4">
      <c r="A960" s="14">
        <v>395</v>
      </c>
      <c r="B960" s="14" t="s">
        <v>418</v>
      </c>
      <c r="C960" s="14">
        <v>9</v>
      </c>
      <c r="D960" s="14" t="s">
        <v>645</v>
      </c>
    </row>
    <row r="961" spans="1:4">
      <c r="A961" s="14">
        <v>397</v>
      </c>
      <c r="B961" s="14" t="s">
        <v>420</v>
      </c>
      <c r="C961" s="14">
        <v>6</v>
      </c>
      <c r="D961" s="14" t="s">
        <v>645</v>
      </c>
    </row>
    <row r="962" spans="1:4">
      <c r="A962" s="14">
        <v>398</v>
      </c>
      <c r="B962" s="14" t="s">
        <v>421</v>
      </c>
      <c r="C962" s="14">
        <v>13</v>
      </c>
      <c r="D962" s="14" t="s">
        <v>645</v>
      </c>
    </row>
    <row r="963" spans="1:4">
      <c r="A963" s="14">
        <v>399</v>
      </c>
      <c r="B963" s="14" t="s">
        <v>422</v>
      </c>
      <c r="C963" s="14">
        <v>1</v>
      </c>
      <c r="D963" s="14" t="s">
        <v>645</v>
      </c>
    </row>
    <row r="964" spans="1:4">
      <c r="A964" s="14">
        <v>400</v>
      </c>
      <c r="B964" s="14" t="s">
        <v>423</v>
      </c>
      <c r="C964" s="14">
        <v>7</v>
      </c>
      <c r="D964" s="14" t="s">
        <v>645</v>
      </c>
    </row>
    <row r="965" spans="1:4">
      <c r="A965" s="14">
        <v>401</v>
      </c>
      <c r="B965" s="14" t="s">
        <v>424</v>
      </c>
      <c r="C965" s="14">
        <v>12</v>
      </c>
      <c r="D965" s="14" t="s">
        <v>645</v>
      </c>
    </row>
    <row r="966" spans="1:4">
      <c r="A966" s="14">
        <v>402</v>
      </c>
      <c r="B966" s="14" t="s">
        <v>425</v>
      </c>
      <c r="C966" s="14">
        <v>1</v>
      </c>
      <c r="D966" s="14" t="s">
        <v>645</v>
      </c>
    </row>
    <row r="967" spans="1:4">
      <c r="A967" s="14">
        <v>403</v>
      </c>
      <c r="B967" s="14" t="s">
        <v>426</v>
      </c>
      <c r="C967" s="14">
        <v>20</v>
      </c>
      <c r="D967" s="14" t="s">
        <v>645</v>
      </c>
    </row>
    <row r="968" spans="1:4">
      <c r="A968" s="14">
        <v>406</v>
      </c>
      <c r="B968" s="14" t="s">
        <v>429</v>
      </c>
      <c r="C968" s="14">
        <v>4</v>
      </c>
      <c r="D968" s="14" t="s">
        <v>645</v>
      </c>
    </row>
    <row r="969" spans="1:4">
      <c r="A969" s="14">
        <v>416</v>
      </c>
      <c r="B969" s="14" t="s">
        <v>439</v>
      </c>
      <c r="C969" s="14">
        <v>0</v>
      </c>
      <c r="D969" s="14" t="s">
        <v>645</v>
      </c>
    </row>
    <row r="970" spans="1:4">
      <c r="A970" s="14">
        <v>419</v>
      </c>
      <c r="B970" s="14" t="s">
        <v>442</v>
      </c>
      <c r="C970" s="14">
        <v>5</v>
      </c>
      <c r="D970" s="14" t="s">
        <v>645</v>
      </c>
    </row>
    <row r="971" spans="1:4">
      <c r="A971" s="14">
        <v>420</v>
      </c>
      <c r="B971" s="14" t="s">
        <v>443</v>
      </c>
      <c r="C971" s="14">
        <v>72</v>
      </c>
      <c r="D971" s="14" t="s">
        <v>645</v>
      </c>
    </row>
    <row r="972" spans="1:4">
      <c r="A972" s="14">
        <v>425</v>
      </c>
      <c r="B972" s="14" t="s">
        <v>448</v>
      </c>
      <c r="C972" s="14">
        <v>14</v>
      </c>
      <c r="D972" s="14" t="s">
        <v>645</v>
      </c>
    </row>
    <row r="973" spans="1:4">
      <c r="A973" s="14">
        <v>427</v>
      </c>
      <c r="B973" s="14" t="s">
        <v>450</v>
      </c>
      <c r="C973" s="14">
        <v>61</v>
      </c>
      <c r="D973" s="14" t="s">
        <v>645</v>
      </c>
    </row>
    <row r="974" spans="1:4">
      <c r="A974" s="14">
        <v>429</v>
      </c>
      <c r="B974" s="14" t="s">
        <v>452</v>
      </c>
      <c r="C974" s="14">
        <v>579</v>
      </c>
      <c r="D974" s="14" t="s">
        <v>645</v>
      </c>
    </row>
    <row r="975" spans="1:4">
      <c r="A975" s="14">
        <v>430</v>
      </c>
      <c r="B975" s="14" t="s">
        <v>453</v>
      </c>
      <c r="C975" s="14">
        <v>373</v>
      </c>
      <c r="D975" s="14" t="s">
        <v>645</v>
      </c>
    </row>
    <row r="976" spans="1:4">
      <c r="A976" s="14">
        <v>433</v>
      </c>
      <c r="B976" s="14" t="s">
        <v>456</v>
      </c>
      <c r="C976" s="14">
        <v>59</v>
      </c>
      <c r="D976" s="14" t="s">
        <v>645</v>
      </c>
    </row>
    <row r="977" spans="1:4">
      <c r="A977" s="14">
        <v>434</v>
      </c>
      <c r="B977" s="14" t="s">
        <v>457</v>
      </c>
      <c r="C977" s="14">
        <v>6</v>
      </c>
      <c r="D977" s="14" t="s">
        <v>645</v>
      </c>
    </row>
    <row r="978" spans="1:4">
      <c r="A978" s="14">
        <v>435</v>
      </c>
      <c r="B978" s="14" t="s">
        <v>458</v>
      </c>
      <c r="C978" s="14">
        <v>0</v>
      </c>
      <c r="D978" s="14" t="s">
        <v>645</v>
      </c>
    </row>
    <row r="979" spans="1:4">
      <c r="A979" s="14">
        <v>439</v>
      </c>
      <c r="B979" s="14" t="s">
        <v>464</v>
      </c>
      <c r="C979" s="14">
        <v>0</v>
      </c>
      <c r="D979" s="14" t="s">
        <v>645</v>
      </c>
    </row>
    <row r="980" spans="1:4">
      <c r="A980" s="14">
        <v>441</v>
      </c>
      <c r="B980" s="14" t="s">
        <v>466</v>
      </c>
      <c r="C980" s="14">
        <v>11</v>
      </c>
      <c r="D980" s="14" t="s">
        <v>645</v>
      </c>
    </row>
    <row r="981" spans="1:4">
      <c r="A981" s="14">
        <v>442</v>
      </c>
      <c r="B981" s="14" t="s">
        <v>467</v>
      </c>
      <c r="C981" s="14">
        <v>17</v>
      </c>
      <c r="D981" s="14" t="s">
        <v>645</v>
      </c>
    </row>
    <row r="982" spans="1:4">
      <c r="A982" s="14">
        <v>447</v>
      </c>
      <c r="B982" s="14" t="s">
        <v>472</v>
      </c>
      <c r="C982" s="14">
        <v>3</v>
      </c>
      <c r="D982" s="14" t="s">
        <v>645</v>
      </c>
    </row>
    <row r="983" spans="1:4">
      <c r="A983" s="14">
        <v>448</v>
      </c>
      <c r="B983" s="14" t="s">
        <v>473</v>
      </c>
      <c r="C983" s="14">
        <v>809</v>
      </c>
      <c r="D983" s="14" t="s">
        <v>645</v>
      </c>
    </row>
    <row r="984" spans="1:4">
      <c r="A984" s="14">
        <v>449</v>
      </c>
      <c r="B984" s="14" t="s">
        <v>474</v>
      </c>
      <c r="C984" s="14">
        <v>17</v>
      </c>
      <c r="D984" s="14" t="s">
        <v>645</v>
      </c>
    </row>
    <row r="985" spans="1:4">
      <c r="A985" s="14">
        <v>456</v>
      </c>
      <c r="B985" s="14" t="s">
        <v>481</v>
      </c>
      <c r="C985" s="14">
        <v>24</v>
      </c>
      <c r="D985" s="14" t="s">
        <v>645</v>
      </c>
    </row>
    <row r="986" spans="1:4">
      <c r="A986" s="14">
        <v>457</v>
      </c>
      <c r="B986" s="14" t="s">
        <v>482</v>
      </c>
      <c r="C986" s="14">
        <v>87</v>
      </c>
      <c r="D986" s="14" t="s">
        <v>645</v>
      </c>
    </row>
    <row r="987" spans="1:4">
      <c r="A987" s="14">
        <v>458</v>
      </c>
      <c r="B987" s="14" t="s">
        <v>483</v>
      </c>
      <c r="C987" s="14">
        <v>40</v>
      </c>
      <c r="D987" s="14" t="s">
        <v>645</v>
      </c>
    </row>
    <row r="988" spans="1:4">
      <c r="A988" s="14">
        <v>459</v>
      </c>
      <c r="B988" s="14" t="s">
        <v>484</v>
      </c>
      <c r="C988" s="14">
        <v>27</v>
      </c>
      <c r="D988" s="14" t="s">
        <v>645</v>
      </c>
    </row>
    <row r="989" spans="1:4">
      <c r="A989" s="14">
        <v>461</v>
      </c>
      <c r="B989" s="14" t="s">
        <v>486</v>
      </c>
      <c r="C989" s="14">
        <v>195</v>
      </c>
      <c r="D989" s="14" t="s">
        <v>645</v>
      </c>
    </row>
    <row r="990" spans="1:4">
      <c r="A990" s="14">
        <v>462</v>
      </c>
      <c r="B990" s="14" t="s">
        <v>487</v>
      </c>
      <c r="C990" s="14">
        <v>0</v>
      </c>
      <c r="D990" s="14" t="s">
        <v>645</v>
      </c>
    </row>
    <row r="991" spans="1:4">
      <c r="A991" s="14">
        <v>463</v>
      </c>
      <c r="B991" s="14" t="s">
        <v>488</v>
      </c>
      <c r="C991" s="14">
        <v>19</v>
      </c>
      <c r="D991" s="14" t="s">
        <v>645</v>
      </c>
    </row>
    <row r="992" spans="1:4">
      <c r="A992" s="14">
        <v>464</v>
      </c>
      <c r="B992" s="14" t="s">
        <v>489</v>
      </c>
      <c r="C992" s="14">
        <v>1</v>
      </c>
      <c r="D992" s="14" t="s">
        <v>645</v>
      </c>
    </row>
    <row r="993" spans="1:4">
      <c r="A993" s="14">
        <v>465</v>
      </c>
      <c r="B993" s="14" t="s">
        <v>490</v>
      </c>
      <c r="C993" s="14">
        <v>8</v>
      </c>
      <c r="D993" s="14" t="s">
        <v>645</v>
      </c>
    </row>
    <row r="994" spans="1:4">
      <c r="A994" s="14">
        <v>466</v>
      </c>
      <c r="B994" s="14" t="s">
        <v>491</v>
      </c>
      <c r="C994" s="14">
        <v>39</v>
      </c>
      <c r="D994" s="14" t="s">
        <v>645</v>
      </c>
    </row>
    <row r="995" spans="1:4">
      <c r="A995" s="14">
        <v>467</v>
      </c>
      <c r="B995" s="14" t="s">
        <v>492</v>
      </c>
      <c r="C995" s="14">
        <v>4</v>
      </c>
      <c r="D995" s="14" t="s">
        <v>645</v>
      </c>
    </row>
    <row r="996" spans="1:4">
      <c r="A996" s="14">
        <v>468</v>
      </c>
      <c r="B996" s="14" t="s">
        <v>493</v>
      </c>
      <c r="C996" s="14">
        <v>5</v>
      </c>
      <c r="D996" s="14" t="s">
        <v>645</v>
      </c>
    </row>
    <row r="997" spans="1:4">
      <c r="A997" s="14">
        <v>469</v>
      </c>
      <c r="B997" s="14" t="s">
        <v>494</v>
      </c>
      <c r="C997" s="14">
        <v>6</v>
      </c>
      <c r="D997" s="14" t="s">
        <v>645</v>
      </c>
    </row>
    <row r="998" spans="1:4">
      <c r="A998" s="14">
        <v>470</v>
      </c>
      <c r="B998" s="14" t="s">
        <v>495</v>
      </c>
      <c r="C998" s="14">
        <v>3</v>
      </c>
      <c r="D998" s="14" t="s">
        <v>645</v>
      </c>
    </row>
    <row r="999" spans="1:4">
      <c r="A999" s="14">
        <v>471</v>
      </c>
      <c r="B999" s="14" t="s">
        <v>496</v>
      </c>
      <c r="C999" s="14">
        <v>18</v>
      </c>
      <c r="D999" s="14" t="s">
        <v>645</v>
      </c>
    </row>
    <row r="1000" spans="1:4">
      <c r="A1000" s="14">
        <v>472</v>
      </c>
      <c r="B1000" s="14" t="s">
        <v>497</v>
      </c>
      <c r="C1000" s="14">
        <v>30</v>
      </c>
      <c r="D1000" s="14" t="s">
        <v>645</v>
      </c>
    </row>
    <row r="1001" spans="1:4">
      <c r="A1001" s="14">
        <v>473</v>
      </c>
      <c r="B1001" s="14" t="s">
        <v>498</v>
      </c>
      <c r="C1001" s="14">
        <v>7</v>
      </c>
      <c r="D1001" s="14" t="s">
        <v>645</v>
      </c>
    </row>
    <row r="1002" spans="1:4">
      <c r="A1002" s="14">
        <v>474</v>
      </c>
      <c r="B1002" s="14" t="s">
        <v>499</v>
      </c>
      <c r="C1002" s="14">
        <v>1</v>
      </c>
      <c r="D1002" s="14" t="s">
        <v>645</v>
      </c>
    </row>
    <row r="1003" spans="1:4">
      <c r="A1003" s="14">
        <v>475</v>
      </c>
      <c r="B1003" s="14" t="s">
        <v>500</v>
      </c>
      <c r="C1003" s="14">
        <v>30</v>
      </c>
      <c r="D1003" s="14" t="s">
        <v>645</v>
      </c>
    </row>
    <row r="1004" spans="1:4">
      <c r="A1004" s="14">
        <v>476</v>
      </c>
      <c r="B1004" s="14" t="s">
        <v>501</v>
      </c>
      <c r="C1004" s="14">
        <v>56</v>
      </c>
      <c r="D1004" s="14" t="s">
        <v>645</v>
      </c>
    </row>
    <row r="1005" spans="1:4">
      <c r="A1005" s="14">
        <v>477</v>
      </c>
      <c r="B1005" s="14" t="s">
        <v>502</v>
      </c>
      <c r="C1005" s="14">
        <v>3</v>
      </c>
      <c r="D1005" s="14" t="s">
        <v>645</v>
      </c>
    </row>
    <row r="1006" spans="1:4">
      <c r="A1006" s="14">
        <v>478</v>
      </c>
      <c r="B1006" s="14" t="s">
        <v>503</v>
      </c>
      <c r="C1006" s="14">
        <v>22</v>
      </c>
      <c r="D1006" s="14" t="s">
        <v>645</v>
      </c>
    </row>
    <row r="1007" spans="1:4">
      <c r="A1007" s="14">
        <v>479</v>
      </c>
      <c r="B1007" s="14" t="s">
        <v>504</v>
      </c>
      <c r="C1007" s="14">
        <v>1</v>
      </c>
      <c r="D1007" s="14" t="s">
        <v>645</v>
      </c>
    </row>
    <row r="1008" spans="1:4">
      <c r="A1008" s="14">
        <v>480</v>
      </c>
      <c r="B1008" s="14" t="s">
        <v>505</v>
      </c>
      <c r="C1008" s="14">
        <v>3</v>
      </c>
      <c r="D1008" s="14" t="s">
        <v>645</v>
      </c>
    </row>
    <row r="1009" spans="1:4">
      <c r="A1009" s="14">
        <v>481</v>
      </c>
      <c r="B1009" s="14" t="s">
        <v>506</v>
      </c>
      <c r="C1009" s="14">
        <v>20</v>
      </c>
      <c r="D1009" s="14" t="s">
        <v>645</v>
      </c>
    </row>
    <row r="1010" spans="1:4">
      <c r="A1010" s="14">
        <v>482</v>
      </c>
      <c r="B1010" s="14" t="s">
        <v>507</v>
      </c>
      <c r="C1010" s="14">
        <v>1</v>
      </c>
      <c r="D1010" s="14" t="s">
        <v>645</v>
      </c>
    </row>
    <row r="1011" spans="1:4">
      <c r="A1011" s="14">
        <v>483</v>
      </c>
      <c r="B1011" s="14" t="s">
        <v>508</v>
      </c>
      <c r="C1011" s="14">
        <v>33</v>
      </c>
      <c r="D1011" s="14" t="s">
        <v>645</v>
      </c>
    </row>
    <row r="1012" spans="1:4">
      <c r="A1012" s="14">
        <v>484</v>
      </c>
      <c r="B1012" s="14" t="s">
        <v>509</v>
      </c>
      <c r="C1012" s="14">
        <v>5</v>
      </c>
      <c r="D1012" s="14" t="s">
        <v>645</v>
      </c>
    </row>
    <row r="1013" spans="1:4">
      <c r="A1013" s="14">
        <v>485</v>
      </c>
      <c r="B1013" s="14" t="s">
        <v>510</v>
      </c>
      <c r="C1013" s="14">
        <v>17</v>
      </c>
      <c r="D1013" s="14" t="s">
        <v>645</v>
      </c>
    </row>
    <row r="1014" spans="1:4">
      <c r="A1014" s="14">
        <v>486</v>
      </c>
      <c r="B1014" s="14" t="s">
        <v>511</v>
      </c>
      <c r="C1014" s="14">
        <v>23</v>
      </c>
      <c r="D1014" s="14" t="s">
        <v>645</v>
      </c>
    </row>
    <row r="1015" spans="1:4">
      <c r="A1015" s="14">
        <v>487</v>
      </c>
      <c r="B1015" s="14" t="s">
        <v>512</v>
      </c>
      <c r="C1015" s="14">
        <v>22</v>
      </c>
      <c r="D1015" s="14" t="s">
        <v>645</v>
      </c>
    </row>
    <row r="1016" spans="1:4">
      <c r="A1016" s="14">
        <v>488</v>
      </c>
      <c r="B1016" s="14" t="s">
        <v>513</v>
      </c>
      <c r="C1016" s="14">
        <v>35</v>
      </c>
      <c r="D1016" s="14" t="s">
        <v>645</v>
      </c>
    </row>
    <row r="1017" spans="1:4">
      <c r="A1017" s="14">
        <v>489</v>
      </c>
      <c r="B1017" s="14" t="s">
        <v>514</v>
      </c>
      <c r="C1017" s="14">
        <v>7</v>
      </c>
      <c r="D1017" s="14" t="s">
        <v>645</v>
      </c>
    </row>
    <row r="1018" spans="1:4">
      <c r="A1018" s="14">
        <v>490</v>
      </c>
      <c r="B1018" s="14" t="s">
        <v>515</v>
      </c>
      <c r="C1018" s="14">
        <v>4</v>
      </c>
      <c r="D1018" s="14" t="s">
        <v>645</v>
      </c>
    </row>
    <row r="1019" spans="1:4">
      <c r="A1019" s="14">
        <v>437</v>
      </c>
      <c r="B1019" s="14" t="s">
        <v>462</v>
      </c>
      <c r="C1019" s="14">
        <v>3142</v>
      </c>
      <c r="D1019" s="14" t="s">
        <v>645</v>
      </c>
    </row>
    <row r="1020" spans="1:4">
      <c r="A1020" s="14">
        <v>438</v>
      </c>
      <c r="B1020" s="14" t="s">
        <v>463</v>
      </c>
      <c r="C1020" s="14">
        <v>1812</v>
      </c>
      <c r="D1020" s="14" t="s">
        <v>645</v>
      </c>
    </row>
    <row r="1021" spans="1:4">
      <c r="A1021" s="14">
        <v>455</v>
      </c>
      <c r="B1021" s="14" t="s">
        <v>480</v>
      </c>
      <c r="C1021" s="14">
        <v>614</v>
      </c>
      <c r="D1021" s="14" t="s">
        <v>645</v>
      </c>
    </row>
    <row r="1022" spans="1:4">
      <c r="A1022" s="14">
        <v>460</v>
      </c>
      <c r="B1022" s="14" t="s">
        <v>485</v>
      </c>
      <c r="C1022" s="14">
        <v>330</v>
      </c>
      <c r="D1022" s="14" t="s">
        <v>645</v>
      </c>
    </row>
    <row r="1023" spans="1:4">
      <c r="A1023" s="14">
        <v>414</v>
      </c>
      <c r="B1023" s="14" t="s">
        <v>437</v>
      </c>
      <c r="C1023" s="14">
        <v>20</v>
      </c>
      <c r="D1023" s="14" t="s">
        <v>645</v>
      </c>
    </row>
    <row r="1024" spans="1:4">
      <c r="A1024" s="14">
        <v>415</v>
      </c>
      <c r="B1024" s="14" t="s">
        <v>438</v>
      </c>
      <c r="C1024" s="14">
        <v>0</v>
      </c>
      <c r="D1024" s="14" t="s">
        <v>645</v>
      </c>
    </row>
    <row r="1025" spans="1:4">
      <c r="A1025" s="14">
        <v>424</v>
      </c>
      <c r="B1025" s="14" t="s">
        <v>447</v>
      </c>
      <c r="C1025" s="14">
        <v>1</v>
      </c>
      <c r="D1025" s="14" t="s">
        <v>645</v>
      </c>
    </row>
    <row r="1026" spans="1:4">
      <c r="A1026" s="14">
        <v>426</v>
      </c>
      <c r="B1026" s="14" t="s">
        <v>449</v>
      </c>
      <c r="C1026" s="14">
        <v>11</v>
      </c>
      <c r="D1026" s="14" t="s">
        <v>645</v>
      </c>
    </row>
    <row r="1027" spans="1:4">
      <c r="A1027" s="14">
        <v>431</v>
      </c>
      <c r="B1027" s="14" t="s">
        <v>644</v>
      </c>
      <c r="C1027" s="14">
        <v>6887</v>
      </c>
      <c r="D1027" s="14" t="s">
        <v>645</v>
      </c>
    </row>
    <row r="1028" spans="1:4">
      <c r="A1028" s="14">
        <v>432</v>
      </c>
      <c r="B1028" s="14" t="s">
        <v>455</v>
      </c>
      <c r="C1028" s="14">
        <v>3</v>
      </c>
      <c r="D1028" s="14" t="s">
        <v>645</v>
      </c>
    </row>
    <row r="1029" spans="1:4">
      <c r="A1029" s="14">
        <v>436</v>
      </c>
      <c r="B1029" s="14" t="s">
        <v>460</v>
      </c>
      <c r="C1029" s="14">
        <v>14075</v>
      </c>
      <c r="D1029" s="14" t="s">
        <v>645</v>
      </c>
    </row>
    <row r="1030" spans="1:4">
      <c r="A1030" s="14">
        <v>440</v>
      </c>
      <c r="B1030" s="14" t="s">
        <v>465</v>
      </c>
      <c r="C1030" s="14">
        <v>5</v>
      </c>
      <c r="D1030" s="14" t="s">
        <v>645</v>
      </c>
    </row>
    <row r="1031" spans="1:4">
      <c r="A1031" s="14">
        <v>394</v>
      </c>
      <c r="B1031" s="14" t="s">
        <v>417</v>
      </c>
      <c r="C1031" s="14">
        <v>213</v>
      </c>
      <c r="D1031" s="14" t="s">
        <v>645</v>
      </c>
    </row>
    <row r="1032" spans="1:4">
      <c r="A1032" s="14">
        <v>216</v>
      </c>
      <c r="B1032" s="14" t="s">
        <v>235</v>
      </c>
      <c r="C1032" s="14">
        <v>3</v>
      </c>
      <c r="D1032" s="14" t="s">
        <v>645</v>
      </c>
    </row>
    <row r="1033" spans="1:4">
      <c r="A1033" s="14">
        <v>218</v>
      </c>
      <c r="B1033" s="14" t="s">
        <v>237</v>
      </c>
      <c r="C1033" s="14">
        <v>478</v>
      </c>
      <c r="D1033" s="14" t="s">
        <v>645</v>
      </c>
    </row>
    <row r="1034" spans="1:4">
      <c r="A1034" s="14">
        <v>219</v>
      </c>
      <c r="B1034" s="14" t="s">
        <v>238</v>
      </c>
      <c r="C1034" s="14">
        <v>12</v>
      </c>
      <c r="D1034" s="14" t="s">
        <v>645</v>
      </c>
    </row>
    <row r="1035" spans="1:4">
      <c r="A1035" s="14">
        <v>224</v>
      </c>
      <c r="B1035" s="14" t="s">
        <v>243</v>
      </c>
      <c r="C1035" s="14">
        <v>5</v>
      </c>
      <c r="D1035" s="14" t="s">
        <v>645</v>
      </c>
    </row>
    <row r="1036" spans="1:4">
      <c r="A1036" s="14">
        <v>225</v>
      </c>
      <c r="B1036" s="14" t="s">
        <v>244</v>
      </c>
      <c r="C1036" s="14">
        <v>60</v>
      </c>
      <c r="D1036" s="14" t="s">
        <v>645</v>
      </c>
    </row>
    <row r="1037" spans="1:4">
      <c r="A1037" s="14">
        <v>226</v>
      </c>
      <c r="B1037" s="14" t="s">
        <v>245</v>
      </c>
      <c r="C1037" s="14">
        <v>70</v>
      </c>
      <c r="D1037" s="14" t="s">
        <v>645</v>
      </c>
    </row>
    <row r="1038" spans="1:4">
      <c r="A1038" s="14">
        <v>227</v>
      </c>
      <c r="B1038" s="14" t="s">
        <v>246</v>
      </c>
      <c r="C1038" s="14">
        <v>845</v>
      </c>
      <c r="D1038" s="14" t="s">
        <v>645</v>
      </c>
    </row>
    <row r="1039" spans="1:4">
      <c r="A1039" s="14">
        <v>228</v>
      </c>
      <c r="B1039" s="14" t="s">
        <v>247</v>
      </c>
      <c r="C1039" s="14">
        <v>852</v>
      </c>
      <c r="D1039" s="14" t="s">
        <v>645</v>
      </c>
    </row>
    <row r="1040" spans="1:4">
      <c r="A1040" s="14">
        <v>229</v>
      </c>
      <c r="B1040" s="14" t="s">
        <v>248</v>
      </c>
      <c r="C1040" s="14">
        <v>2802</v>
      </c>
      <c r="D1040" s="14" t="s">
        <v>645</v>
      </c>
    </row>
    <row r="1041" spans="1:4">
      <c r="A1041" s="14">
        <v>230</v>
      </c>
      <c r="B1041" s="14" t="s">
        <v>249</v>
      </c>
      <c r="C1041" s="14">
        <v>341</v>
      </c>
      <c r="D1041" s="14" t="s">
        <v>645</v>
      </c>
    </row>
    <row r="1042" spans="1:4">
      <c r="A1042" s="14">
        <v>231</v>
      </c>
      <c r="B1042" s="14" t="s">
        <v>250</v>
      </c>
      <c r="C1042" s="14">
        <v>233</v>
      </c>
      <c r="D1042" s="14" t="s">
        <v>645</v>
      </c>
    </row>
    <row r="1043" spans="1:4">
      <c r="A1043" s="14">
        <v>233</v>
      </c>
      <c r="B1043" s="14" t="s">
        <v>252</v>
      </c>
      <c r="C1043" s="14">
        <v>1</v>
      </c>
      <c r="D1043" s="14" t="s">
        <v>645</v>
      </c>
    </row>
    <row r="1044" spans="1:4">
      <c r="A1044" s="14">
        <v>234</v>
      </c>
      <c r="B1044" s="14" t="s">
        <v>253</v>
      </c>
      <c r="C1044" s="14">
        <v>6</v>
      </c>
      <c r="D1044" s="14" t="s">
        <v>645</v>
      </c>
    </row>
    <row r="1045" spans="1:4">
      <c r="A1045" s="14">
        <v>235</v>
      </c>
      <c r="B1045" s="14" t="s">
        <v>254</v>
      </c>
      <c r="C1045" s="14">
        <v>559</v>
      </c>
      <c r="D1045" s="14" t="s">
        <v>645</v>
      </c>
    </row>
    <row r="1046" spans="1:4">
      <c r="A1046" s="14">
        <v>238</v>
      </c>
      <c r="B1046" s="14" t="s">
        <v>258</v>
      </c>
      <c r="C1046" s="14">
        <v>540</v>
      </c>
      <c r="D1046" s="14" t="s">
        <v>645</v>
      </c>
    </row>
    <row r="1047" spans="1:4">
      <c r="A1047" s="14">
        <v>245</v>
      </c>
      <c r="B1047" s="14" t="s">
        <v>265</v>
      </c>
      <c r="C1047" s="14">
        <v>79</v>
      </c>
      <c r="D1047" s="14" t="s">
        <v>645</v>
      </c>
    </row>
    <row r="1048" spans="1:4">
      <c r="A1048" s="14">
        <v>408</v>
      </c>
      <c r="B1048" s="14" t="s">
        <v>431</v>
      </c>
      <c r="C1048" s="14">
        <v>155</v>
      </c>
      <c r="D1048" s="14" t="s">
        <v>645</v>
      </c>
    </row>
    <row r="1049" spans="1:4">
      <c r="A1049" s="14">
        <v>409</v>
      </c>
      <c r="B1049" s="14" t="s">
        <v>432</v>
      </c>
      <c r="C1049" s="14">
        <v>51</v>
      </c>
      <c r="D1049" s="14" t="s">
        <v>645</v>
      </c>
    </row>
    <row r="1050" spans="1:4">
      <c r="A1050" s="14">
        <v>410</v>
      </c>
      <c r="B1050" s="14" t="s">
        <v>433</v>
      </c>
      <c r="C1050" s="14">
        <v>2</v>
      </c>
      <c r="D1050" s="14" t="s">
        <v>645</v>
      </c>
    </row>
    <row r="1051" spans="1:4">
      <c r="A1051" s="14">
        <v>417</v>
      </c>
      <c r="B1051" s="14" t="s">
        <v>440</v>
      </c>
      <c r="C1051" s="14">
        <v>51</v>
      </c>
      <c r="D1051" s="14" t="s">
        <v>645</v>
      </c>
    </row>
    <row r="1052" spans="1:4">
      <c r="A1052" s="14">
        <v>422</v>
      </c>
      <c r="B1052" s="14" t="s">
        <v>445</v>
      </c>
      <c r="C1052" s="14">
        <v>6</v>
      </c>
      <c r="D1052" s="14" t="s">
        <v>645</v>
      </c>
    </row>
    <row r="1053" spans="1:4">
      <c r="A1053" s="14">
        <v>522</v>
      </c>
      <c r="B1053" s="14" t="s">
        <v>549</v>
      </c>
      <c r="C1053" s="14">
        <v>24784</v>
      </c>
      <c r="D1053" s="14" t="s">
        <v>645</v>
      </c>
    </row>
    <row r="1054" spans="1:4">
      <c r="A1054" s="14">
        <v>524</v>
      </c>
      <c r="B1054" s="14" t="s">
        <v>551</v>
      </c>
      <c r="C1054" s="14">
        <v>13</v>
      </c>
      <c r="D1054" s="14" t="s">
        <v>645</v>
      </c>
    </row>
    <row r="1055" spans="1:4">
      <c r="A1055" s="14">
        <v>358</v>
      </c>
      <c r="B1055" s="14" t="s">
        <v>381</v>
      </c>
      <c r="C1055" s="14">
        <v>18</v>
      </c>
      <c r="D1055" s="14" t="s">
        <v>645</v>
      </c>
    </row>
    <row r="1056" spans="1:4">
      <c r="A1056" s="14">
        <v>360</v>
      </c>
      <c r="B1056" s="14" t="s">
        <v>383</v>
      </c>
      <c r="C1056" s="14">
        <v>2</v>
      </c>
      <c r="D1056" s="14" t="s">
        <v>645</v>
      </c>
    </row>
    <row r="1057" spans="1:4">
      <c r="A1057" s="14">
        <v>364</v>
      </c>
      <c r="B1057" s="14" t="s">
        <v>387</v>
      </c>
      <c r="C1057" s="14">
        <v>6110</v>
      </c>
      <c r="D1057" s="14" t="s">
        <v>645</v>
      </c>
    </row>
    <row r="1058" spans="1:4">
      <c r="A1058" s="14">
        <v>371</v>
      </c>
      <c r="B1058" s="14" t="s">
        <v>394</v>
      </c>
      <c r="C1058" s="14">
        <v>105</v>
      </c>
      <c r="D1058" s="14" t="s">
        <v>645</v>
      </c>
    </row>
    <row r="1059" spans="1:4">
      <c r="A1059" s="14">
        <v>374</v>
      </c>
      <c r="B1059" s="14" t="s">
        <v>397</v>
      </c>
      <c r="C1059" s="14">
        <v>18</v>
      </c>
      <c r="D1059" s="14" t="s">
        <v>645</v>
      </c>
    </row>
    <row r="1060" spans="1:4">
      <c r="A1060" s="14">
        <v>375</v>
      </c>
      <c r="B1060" s="14" t="s">
        <v>398</v>
      </c>
      <c r="C1060" s="14">
        <v>34</v>
      </c>
      <c r="D1060" s="14" t="s">
        <v>645</v>
      </c>
    </row>
    <row r="1061" spans="1:4">
      <c r="A1061" s="14">
        <v>525</v>
      </c>
      <c r="B1061" s="14" t="s">
        <v>552</v>
      </c>
      <c r="C1061" s="14">
        <v>86</v>
      </c>
      <c r="D1061" s="14" t="s">
        <v>645</v>
      </c>
    </row>
    <row r="1062" spans="1:4">
      <c r="A1062" s="14">
        <v>521</v>
      </c>
      <c r="B1062" s="14" t="s">
        <v>548</v>
      </c>
      <c r="C1062" s="14">
        <v>8288</v>
      </c>
      <c r="D1062" s="14" t="s">
        <v>645</v>
      </c>
    </row>
    <row r="1063" spans="1:4">
      <c r="A1063" s="14">
        <v>523</v>
      </c>
      <c r="B1063" s="14" t="s">
        <v>550</v>
      </c>
      <c r="C1063" s="14">
        <v>1003</v>
      </c>
      <c r="D1063" s="14" t="s">
        <v>645</v>
      </c>
    </row>
    <row r="1064" spans="1:4">
      <c r="A1064" s="14">
        <v>526</v>
      </c>
      <c r="B1064" s="14" t="s">
        <v>553</v>
      </c>
      <c r="C1064" s="14">
        <v>849</v>
      </c>
      <c r="D1064" s="14" t="s">
        <v>645</v>
      </c>
    </row>
    <row r="1065" spans="1:4">
      <c r="A1065" s="14">
        <v>527</v>
      </c>
      <c r="B1065" s="14" t="s">
        <v>554</v>
      </c>
      <c r="C1065" s="14">
        <v>344</v>
      </c>
      <c r="D1065" s="14" t="s">
        <v>645</v>
      </c>
    </row>
    <row r="1066" spans="1:4">
      <c r="A1066" s="14">
        <v>359</v>
      </c>
      <c r="B1066" s="14" t="s">
        <v>382</v>
      </c>
      <c r="C1066" s="14">
        <v>0</v>
      </c>
      <c r="D1066" s="14" t="s">
        <v>645</v>
      </c>
    </row>
    <row r="1067" spans="1:4">
      <c r="A1067" s="14">
        <v>362</v>
      </c>
      <c r="B1067" s="14" t="s">
        <v>385</v>
      </c>
      <c r="C1067" s="14">
        <v>0</v>
      </c>
      <c r="D1067" s="14" t="s">
        <v>645</v>
      </c>
    </row>
    <row r="1068" spans="1:4">
      <c r="A1068" s="14">
        <v>363</v>
      </c>
      <c r="B1068" s="14" t="s">
        <v>386</v>
      </c>
      <c r="C1068" s="14">
        <v>0</v>
      </c>
      <c r="D1068" s="14" t="s">
        <v>645</v>
      </c>
    </row>
    <row r="1069" spans="1:4">
      <c r="A1069" s="14">
        <v>158</v>
      </c>
      <c r="B1069" s="14" t="s">
        <v>174</v>
      </c>
      <c r="C1069" s="14">
        <v>0</v>
      </c>
      <c r="D1069" s="14" t="s">
        <v>645</v>
      </c>
    </row>
    <row r="1070" spans="1:4">
      <c r="A1070" s="14">
        <v>377</v>
      </c>
      <c r="B1070" s="14" t="s">
        <v>400</v>
      </c>
      <c r="C1070" s="14">
        <v>340</v>
      </c>
      <c r="D1070" s="14" t="s">
        <v>645</v>
      </c>
    </row>
    <row r="1071" spans="1:4">
      <c r="A1071" s="14">
        <v>378</v>
      </c>
      <c r="B1071" s="14" t="s">
        <v>401</v>
      </c>
      <c r="C1071" s="14">
        <v>68</v>
      </c>
      <c r="D1071" s="14" t="s">
        <v>645</v>
      </c>
    </row>
    <row r="1072" spans="1:4">
      <c r="A1072" s="14">
        <v>379</v>
      </c>
      <c r="B1072" s="14" t="s">
        <v>402</v>
      </c>
      <c r="C1072" s="14">
        <v>4237</v>
      </c>
      <c r="D1072" s="14" t="s">
        <v>645</v>
      </c>
    </row>
    <row r="1073" spans="1:4">
      <c r="A1073" s="14">
        <v>574</v>
      </c>
      <c r="B1073" s="14" t="s">
        <v>604</v>
      </c>
      <c r="C1073" s="14">
        <v>490</v>
      </c>
      <c r="D1073" s="14" t="s">
        <v>645</v>
      </c>
    </row>
    <row r="1074" spans="1:4">
      <c r="A1074" s="14">
        <v>499</v>
      </c>
      <c r="B1074" s="14" t="s">
        <v>525</v>
      </c>
      <c r="C1074" s="14">
        <v>2549</v>
      </c>
      <c r="D1074" s="14" t="s">
        <v>645</v>
      </c>
    </row>
    <row r="1075" spans="1:4">
      <c r="A1075" s="14">
        <v>92</v>
      </c>
      <c r="B1075" s="14" t="s">
        <v>103</v>
      </c>
      <c r="C1075" s="14">
        <v>2285</v>
      </c>
      <c r="D1075" s="14" t="s">
        <v>645</v>
      </c>
    </row>
    <row r="1076" spans="1:4">
      <c r="A1076" s="14">
        <v>369</v>
      </c>
      <c r="B1076" s="14" t="s">
        <v>392</v>
      </c>
      <c r="C1076" s="14">
        <v>296</v>
      </c>
      <c r="D1076" s="14" t="s">
        <v>645</v>
      </c>
    </row>
    <row r="1077" spans="1:4">
      <c r="A1077" s="14">
        <v>370</v>
      </c>
      <c r="B1077" s="14" t="s">
        <v>393</v>
      </c>
      <c r="C1077" s="14">
        <v>6277</v>
      </c>
      <c r="D1077" s="14" t="s">
        <v>645</v>
      </c>
    </row>
    <row r="1078" spans="1:4">
      <c r="A1078" s="14">
        <v>372</v>
      </c>
      <c r="B1078" s="14" t="s">
        <v>395</v>
      </c>
      <c r="C1078" s="14">
        <v>99</v>
      </c>
      <c r="D1078" s="14" t="s">
        <v>645</v>
      </c>
    </row>
    <row r="1079" spans="1:4">
      <c r="A1079" s="14">
        <v>373</v>
      </c>
      <c r="B1079" s="14" t="s">
        <v>396</v>
      </c>
      <c r="C1079" s="14">
        <v>171</v>
      </c>
      <c r="D1079" s="14" t="s">
        <v>645</v>
      </c>
    </row>
    <row r="1080" spans="1:4">
      <c r="A1080" s="14">
        <v>389</v>
      </c>
      <c r="B1080" s="14" t="s">
        <v>412</v>
      </c>
      <c r="C1080" s="14">
        <v>1603</v>
      </c>
      <c r="D1080" s="14" t="s">
        <v>645</v>
      </c>
    </row>
    <row r="1081" spans="1:4">
      <c r="A1081" s="14">
        <v>405</v>
      </c>
      <c r="B1081" s="14" t="s">
        <v>428</v>
      </c>
      <c r="C1081" s="14">
        <v>3499</v>
      </c>
      <c r="D1081" s="14" t="s">
        <v>645</v>
      </c>
    </row>
    <row r="1082" spans="1:4">
      <c r="A1082" s="14">
        <v>388</v>
      </c>
      <c r="B1082" s="14" t="s">
        <v>411</v>
      </c>
      <c r="C1082" s="14">
        <v>2608</v>
      </c>
      <c r="D1082" s="14" t="s">
        <v>645</v>
      </c>
    </row>
    <row r="1083" spans="1:4">
      <c r="A1083" s="14">
        <v>384</v>
      </c>
      <c r="B1083" s="14" t="s">
        <v>407</v>
      </c>
      <c r="C1083" s="14">
        <v>1344</v>
      </c>
      <c r="D1083" s="14" t="s">
        <v>645</v>
      </c>
    </row>
    <row r="1084" spans="1:4">
      <c r="A1084" s="14">
        <v>18</v>
      </c>
      <c r="B1084" s="14" t="s">
        <v>28</v>
      </c>
      <c r="C1084" s="14">
        <v>1134</v>
      </c>
      <c r="D1084" s="14" t="s">
        <v>645</v>
      </c>
    </row>
    <row r="1085" spans="1:4">
      <c r="A1085" s="14">
        <v>365</v>
      </c>
      <c r="B1085" s="14" t="s">
        <v>388</v>
      </c>
      <c r="C1085" s="14">
        <v>1602</v>
      </c>
      <c r="D1085" s="14" t="s">
        <v>645</v>
      </c>
    </row>
    <row r="1086" spans="1:4">
      <c r="A1086" s="14">
        <v>380</v>
      </c>
      <c r="B1086" s="14" t="s">
        <v>403</v>
      </c>
      <c r="C1086" s="14">
        <v>904</v>
      </c>
      <c r="D1086" s="14" t="s">
        <v>645</v>
      </c>
    </row>
    <row r="1087" spans="1:4">
      <c r="A1087" s="14">
        <v>381</v>
      </c>
      <c r="B1087" s="14" t="s">
        <v>404</v>
      </c>
      <c r="C1087" s="14">
        <v>95</v>
      </c>
      <c r="D1087" s="14" t="s">
        <v>645</v>
      </c>
    </row>
    <row r="1088" spans="1:4">
      <c r="A1088" s="14">
        <v>382</v>
      </c>
      <c r="B1088" s="14" t="s">
        <v>405</v>
      </c>
      <c r="C1088" s="14">
        <v>82</v>
      </c>
      <c r="D1088" s="14" t="s">
        <v>645</v>
      </c>
    </row>
    <row r="1089" spans="1:4">
      <c r="A1089" s="14">
        <v>361</v>
      </c>
      <c r="B1089" s="14" t="s">
        <v>384</v>
      </c>
      <c r="C1089" s="14">
        <v>39</v>
      </c>
      <c r="D1089" s="14" t="s">
        <v>645</v>
      </c>
    </row>
    <row r="1090" spans="1:4">
      <c r="A1090" s="14">
        <v>376</v>
      </c>
      <c r="B1090" s="14" t="s">
        <v>399</v>
      </c>
      <c r="C1090" s="14">
        <v>3265</v>
      </c>
      <c r="D1090" s="14" t="s">
        <v>645</v>
      </c>
    </row>
    <row r="1091" spans="1:4">
      <c r="A1091" s="14">
        <v>383</v>
      </c>
      <c r="B1091" s="14" t="s">
        <v>406</v>
      </c>
      <c r="C1091" s="14">
        <v>45</v>
      </c>
      <c r="D1091" s="14" t="s">
        <v>645</v>
      </c>
    </row>
    <row r="1092" spans="1:4">
      <c r="A1092" s="14">
        <v>385</v>
      </c>
      <c r="B1092" s="14" t="s">
        <v>408</v>
      </c>
      <c r="C1092" s="14">
        <v>1477</v>
      </c>
      <c r="D1092" s="14" t="s">
        <v>645</v>
      </c>
    </row>
    <row r="1093" spans="1:4">
      <c r="A1093" s="14">
        <v>520</v>
      </c>
      <c r="B1093" s="14" t="s">
        <v>546</v>
      </c>
      <c r="C1093" s="14">
        <v>46268</v>
      </c>
      <c r="D1093" s="14" t="s">
        <v>645</v>
      </c>
    </row>
    <row r="1094" spans="1:4">
      <c r="A1094" s="14">
        <v>540</v>
      </c>
      <c r="B1094" s="14" t="s">
        <v>568</v>
      </c>
      <c r="C1094" s="14">
        <v>90</v>
      </c>
      <c r="D1094" s="14" t="s">
        <v>645</v>
      </c>
    </row>
    <row r="1095" spans="1:4">
      <c r="A1095" s="14">
        <v>543</v>
      </c>
      <c r="B1095" s="14" t="s">
        <v>572</v>
      </c>
      <c r="C1095" s="14">
        <v>324</v>
      </c>
      <c r="D1095" s="14" t="s">
        <v>645</v>
      </c>
    </row>
    <row r="1096" spans="1:4">
      <c r="A1096" s="14">
        <v>544</v>
      </c>
      <c r="B1096" s="14" t="s">
        <v>573</v>
      </c>
      <c r="C1096" s="14">
        <v>241</v>
      </c>
      <c r="D1096" s="14" t="s">
        <v>645</v>
      </c>
    </row>
    <row r="1097" spans="1:4">
      <c r="A1097" s="14">
        <v>546</v>
      </c>
      <c r="B1097" s="14" t="s">
        <v>575</v>
      </c>
      <c r="C1097" s="14">
        <v>274</v>
      </c>
      <c r="D1097" s="14" t="s">
        <v>645</v>
      </c>
    </row>
    <row r="1098" spans="1:4">
      <c r="A1098" s="14">
        <v>551</v>
      </c>
      <c r="B1098" s="14" t="s">
        <v>580</v>
      </c>
      <c r="C1098" s="14">
        <v>96</v>
      </c>
      <c r="D1098" s="14" t="s">
        <v>645</v>
      </c>
    </row>
    <row r="1099" spans="1:4">
      <c r="A1099" s="14">
        <v>552</v>
      </c>
      <c r="B1099" s="14" t="s">
        <v>581</v>
      </c>
      <c r="C1099" s="14">
        <v>131</v>
      </c>
      <c r="D1099" s="14" t="s">
        <v>645</v>
      </c>
    </row>
    <row r="1100" spans="1:4">
      <c r="A1100" s="14">
        <v>555</v>
      </c>
      <c r="B1100" s="14" t="s">
        <v>584</v>
      </c>
      <c r="C1100" s="14">
        <v>1252</v>
      </c>
      <c r="D1100" s="14" t="s">
        <v>645</v>
      </c>
    </row>
    <row r="1101" spans="1:4">
      <c r="A1101" s="14">
        <v>559</v>
      </c>
      <c r="B1101" s="14" t="s">
        <v>588</v>
      </c>
      <c r="C1101" s="14">
        <v>4</v>
      </c>
      <c r="D1101" s="14" t="s">
        <v>645</v>
      </c>
    </row>
    <row r="1102" spans="1:4">
      <c r="A1102" s="14">
        <v>560</v>
      </c>
      <c r="B1102" s="14" t="s">
        <v>589</v>
      </c>
      <c r="C1102" s="14">
        <v>214</v>
      </c>
      <c r="D1102" s="14" t="s">
        <v>645</v>
      </c>
    </row>
    <row r="1103" spans="1:4">
      <c r="A1103" s="14">
        <v>561</v>
      </c>
      <c r="B1103" s="14" t="s">
        <v>590</v>
      </c>
      <c r="C1103" s="14">
        <v>288</v>
      </c>
      <c r="D1103" s="14" t="s">
        <v>645</v>
      </c>
    </row>
    <row r="1104" spans="1:4">
      <c r="A1104" s="14">
        <v>562</v>
      </c>
      <c r="B1104" s="14" t="s">
        <v>591</v>
      </c>
      <c r="C1104" s="14">
        <v>71</v>
      </c>
      <c r="D1104" s="14" t="s">
        <v>645</v>
      </c>
    </row>
    <row r="1105" spans="1:4">
      <c r="A1105" s="14">
        <v>563</v>
      </c>
      <c r="B1105" s="14" t="s">
        <v>592</v>
      </c>
      <c r="C1105" s="14">
        <v>3</v>
      </c>
      <c r="D1105" s="14" t="s">
        <v>645</v>
      </c>
    </row>
    <row r="1106" spans="1:4">
      <c r="A1106" s="14">
        <v>564</v>
      </c>
      <c r="B1106" s="14" t="s">
        <v>593</v>
      </c>
      <c r="C1106" s="14">
        <v>41779</v>
      </c>
      <c r="D1106" s="14" t="s">
        <v>645</v>
      </c>
    </row>
    <row r="1107" spans="1:4">
      <c r="A1107" s="14">
        <v>565</v>
      </c>
      <c r="B1107" s="14" t="s">
        <v>594</v>
      </c>
      <c r="C1107" s="14">
        <v>349</v>
      </c>
      <c r="D1107" s="14" t="s">
        <v>645</v>
      </c>
    </row>
    <row r="1108" spans="1:4">
      <c r="A1108" s="14">
        <v>566</v>
      </c>
      <c r="B1108" s="14" t="s">
        <v>595</v>
      </c>
      <c r="C1108" s="14">
        <v>175</v>
      </c>
      <c r="D1108" s="14" t="s">
        <v>645</v>
      </c>
    </row>
    <row r="1109" spans="1:4">
      <c r="A1109" s="14">
        <v>568</v>
      </c>
      <c r="B1109" s="14" t="s">
        <v>598</v>
      </c>
      <c r="C1109" s="14">
        <v>1</v>
      </c>
      <c r="D1109" s="14" t="s">
        <v>645</v>
      </c>
    </row>
    <row r="1110" spans="1:4">
      <c r="A1110" s="14">
        <v>274</v>
      </c>
      <c r="B1110" s="14" t="s">
        <v>294</v>
      </c>
      <c r="C1110" s="14">
        <v>673</v>
      </c>
      <c r="D1110" s="14" t="s">
        <v>645</v>
      </c>
    </row>
    <row r="1111" spans="1:4">
      <c r="A1111" s="14">
        <v>275</v>
      </c>
      <c r="B1111" s="14" t="s">
        <v>295</v>
      </c>
      <c r="C1111" s="14">
        <v>2682</v>
      </c>
      <c r="D1111" s="14" t="s">
        <v>645</v>
      </c>
    </row>
    <row r="1112" spans="1:4">
      <c r="A1112" s="14">
        <v>278</v>
      </c>
      <c r="B1112" s="14" t="s">
        <v>298</v>
      </c>
      <c r="C1112" s="14">
        <v>96</v>
      </c>
      <c r="D1112" s="14" t="s">
        <v>645</v>
      </c>
    </row>
    <row r="1113" spans="1:4">
      <c r="A1113" s="14">
        <v>282</v>
      </c>
      <c r="B1113" s="14" t="s">
        <v>303</v>
      </c>
      <c r="C1113" s="14">
        <v>8550</v>
      </c>
      <c r="D1113" s="14" t="s">
        <v>645</v>
      </c>
    </row>
    <row r="1114" spans="1:4">
      <c r="A1114" s="14">
        <v>285</v>
      </c>
      <c r="B1114" s="14" t="s">
        <v>306</v>
      </c>
      <c r="C1114" s="14">
        <v>356</v>
      </c>
      <c r="D1114" s="14" t="s">
        <v>645</v>
      </c>
    </row>
    <row r="1115" spans="1:4">
      <c r="A1115" s="14">
        <v>286</v>
      </c>
      <c r="B1115" s="14" t="s">
        <v>307</v>
      </c>
      <c r="C1115" s="14">
        <v>24585</v>
      </c>
      <c r="D1115" s="14" t="s">
        <v>645</v>
      </c>
    </row>
    <row r="1116" spans="1:4">
      <c r="A1116" s="14">
        <v>302</v>
      </c>
      <c r="B1116" s="14" t="s">
        <v>323</v>
      </c>
      <c r="C1116" s="14">
        <v>4</v>
      </c>
      <c r="D1116" s="14" t="s">
        <v>645</v>
      </c>
    </row>
    <row r="1117" spans="1:4">
      <c r="A1117" s="14">
        <v>304</v>
      </c>
      <c r="B1117" s="14" t="s">
        <v>325</v>
      </c>
      <c r="C1117" s="14">
        <v>2</v>
      </c>
      <c r="D1117" s="14" t="s">
        <v>645</v>
      </c>
    </row>
    <row r="1118" spans="1:4">
      <c r="A1118" s="14">
        <v>567</v>
      </c>
      <c r="B1118" s="14" t="s">
        <v>596</v>
      </c>
      <c r="C1118" s="14">
        <v>3</v>
      </c>
      <c r="D1118" s="14" t="s">
        <v>645</v>
      </c>
    </row>
    <row r="1119" spans="1:4">
      <c r="A1119" s="14">
        <v>569</v>
      </c>
      <c r="B1119" s="14" t="s">
        <v>599</v>
      </c>
      <c r="C1119" s="14">
        <v>1</v>
      </c>
      <c r="D1119" s="14" t="s">
        <v>645</v>
      </c>
    </row>
    <row r="1120" spans="1:4">
      <c r="A1120" s="14">
        <v>570</v>
      </c>
      <c r="B1120" s="14" t="s">
        <v>600</v>
      </c>
      <c r="C1120" s="14">
        <v>32831</v>
      </c>
      <c r="D1120" s="14" t="s">
        <v>645</v>
      </c>
    </row>
    <row r="1121" spans="1:4">
      <c r="A1121" s="14">
        <v>586</v>
      </c>
      <c r="B1121" s="14" t="s">
        <v>616</v>
      </c>
      <c r="C1121" s="14">
        <v>26</v>
      </c>
      <c r="D1121" s="14" t="s">
        <v>645</v>
      </c>
    </row>
    <row r="1122" spans="1:4">
      <c r="A1122" s="14">
        <v>131</v>
      </c>
      <c r="B1122" s="14" t="s">
        <v>146</v>
      </c>
      <c r="C1122" s="14">
        <v>255</v>
      </c>
      <c r="D1122" s="14" t="s">
        <v>645</v>
      </c>
    </row>
    <row r="1123" spans="1:4">
      <c r="A1123" s="14">
        <v>132</v>
      </c>
      <c r="B1123" s="14" t="s">
        <v>147</v>
      </c>
      <c r="C1123" s="14">
        <v>4</v>
      </c>
      <c r="D1123" s="14" t="s">
        <v>645</v>
      </c>
    </row>
    <row r="1124" spans="1:4">
      <c r="A1124" s="14">
        <v>287</v>
      </c>
      <c r="B1124" s="14" t="s">
        <v>308</v>
      </c>
      <c r="C1124" s="14">
        <v>137140</v>
      </c>
      <c r="D1124" s="14" t="s">
        <v>645</v>
      </c>
    </row>
    <row r="1125" spans="1:4">
      <c r="A1125" s="14">
        <v>288</v>
      </c>
      <c r="B1125" s="14" t="s">
        <v>309</v>
      </c>
      <c r="C1125" s="14">
        <v>1259</v>
      </c>
      <c r="D1125" s="14" t="s">
        <v>645</v>
      </c>
    </row>
    <row r="1126" spans="1:4">
      <c r="A1126" s="14">
        <v>289</v>
      </c>
      <c r="B1126" s="14" t="s">
        <v>310</v>
      </c>
      <c r="C1126" s="14">
        <v>2057</v>
      </c>
      <c r="D1126" s="14" t="s">
        <v>645</v>
      </c>
    </row>
    <row r="1127" spans="1:4">
      <c r="A1127" s="14">
        <v>571</v>
      </c>
      <c r="B1127" s="14" t="s">
        <v>601</v>
      </c>
      <c r="C1127" s="14">
        <v>908</v>
      </c>
      <c r="D1127" s="14" t="s">
        <v>645</v>
      </c>
    </row>
    <row r="1128" spans="1:4">
      <c r="A1128" s="14">
        <v>579</v>
      </c>
      <c r="B1128" s="14" t="s">
        <v>609</v>
      </c>
      <c r="C1128" s="14">
        <v>1</v>
      </c>
      <c r="D1128" s="14" t="s">
        <v>645</v>
      </c>
    </row>
    <row r="1129" spans="1:4">
      <c r="A1129" s="14">
        <v>580</v>
      </c>
      <c r="B1129" s="14" t="s">
        <v>610</v>
      </c>
      <c r="C1129" s="14">
        <v>1</v>
      </c>
      <c r="D1129" s="14" t="s">
        <v>645</v>
      </c>
    </row>
    <row r="1130" spans="1:4">
      <c r="A1130" s="14">
        <v>581</v>
      </c>
      <c r="B1130" s="14" t="s">
        <v>611</v>
      </c>
      <c r="C1130" s="14">
        <v>91</v>
      </c>
      <c r="D1130" s="14" t="s">
        <v>645</v>
      </c>
    </row>
    <row r="1131" spans="1:4">
      <c r="A1131" s="14">
        <v>582</v>
      </c>
      <c r="B1131" s="14" t="s">
        <v>612</v>
      </c>
      <c r="C1131" s="14">
        <v>1</v>
      </c>
      <c r="D1131" s="14" t="s">
        <v>645</v>
      </c>
    </row>
    <row r="1132" spans="1:4">
      <c r="A1132" s="14">
        <v>583</v>
      </c>
      <c r="B1132" s="14" t="s">
        <v>613</v>
      </c>
      <c r="C1132" s="14">
        <v>56</v>
      </c>
      <c r="D1132" s="14" t="s">
        <v>645</v>
      </c>
    </row>
    <row r="1133" spans="1:4">
      <c r="A1133" s="14">
        <v>584</v>
      </c>
      <c r="B1133" s="14" t="s">
        <v>614</v>
      </c>
      <c r="C1133" s="14">
        <v>-3921</v>
      </c>
      <c r="D1133" s="14" t="s">
        <v>645</v>
      </c>
    </row>
    <row r="1134" spans="1:4">
      <c r="A1134" s="14">
        <v>71</v>
      </c>
      <c r="B1134" s="14" t="s">
        <v>82</v>
      </c>
      <c r="C1134" s="14">
        <v>9891</v>
      </c>
      <c r="D1134" s="14" t="s">
        <v>645</v>
      </c>
    </row>
    <row r="1135" spans="1:4">
      <c r="A1135" s="14">
        <v>596</v>
      </c>
      <c r="B1135" s="14" t="s">
        <v>626</v>
      </c>
      <c r="C1135" s="14">
        <v>90095</v>
      </c>
      <c r="D1135" s="14" t="s">
        <v>645</v>
      </c>
    </row>
    <row r="1136" spans="1:4">
      <c r="A1136" s="14">
        <v>12</v>
      </c>
      <c r="B1136" s="14" t="s">
        <v>21</v>
      </c>
      <c r="C1136" s="14">
        <v>1753</v>
      </c>
      <c r="D1136" s="14" t="s">
        <v>646</v>
      </c>
    </row>
    <row r="1137" spans="1:4">
      <c r="A1137" s="14">
        <v>14</v>
      </c>
      <c r="B1137" s="14" t="s">
        <v>24</v>
      </c>
      <c r="C1137" s="14">
        <v>0</v>
      </c>
      <c r="D1137" s="14" t="s">
        <v>646</v>
      </c>
    </row>
    <row r="1138" spans="1:4">
      <c r="A1138" s="14">
        <v>73</v>
      </c>
      <c r="B1138" s="14" t="s">
        <v>84</v>
      </c>
      <c r="C1138" s="14">
        <v>245</v>
      </c>
      <c r="D1138" s="14" t="s">
        <v>646</v>
      </c>
    </row>
    <row r="1139" spans="1:4">
      <c r="A1139" s="14">
        <v>576</v>
      </c>
      <c r="B1139" s="14" t="s">
        <v>606</v>
      </c>
      <c r="C1139" s="14">
        <v>1032</v>
      </c>
      <c r="D1139" s="14" t="s">
        <v>646</v>
      </c>
    </row>
    <row r="1140" spans="1:4">
      <c r="A1140" s="14">
        <v>578</v>
      </c>
      <c r="B1140" s="14" t="s">
        <v>608</v>
      </c>
      <c r="C1140" s="14">
        <v>3</v>
      </c>
      <c r="D1140" s="14" t="s">
        <v>646</v>
      </c>
    </row>
    <row r="1141" spans="1:4">
      <c r="A1141" s="14">
        <v>15</v>
      </c>
      <c r="B1141" s="14" t="s">
        <v>25</v>
      </c>
      <c r="C1141" s="14">
        <v>162</v>
      </c>
      <c r="D1141" s="14" t="s">
        <v>646</v>
      </c>
    </row>
    <row r="1142" spans="1:4">
      <c r="A1142" s="14">
        <v>21</v>
      </c>
      <c r="B1142" s="14" t="s">
        <v>31</v>
      </c>
      <c r="C1142" s="14">
        <v>92</v>
      </c>
      <c r="D1142" s="14" t="s">
        <v>646</v>
      </c>
    </row>
    <row r="1143" spans="1:4">
      <c r="A1143" s="14">
        <v>13</v>
      </c>
      <c r="B1143" s="14" t="s">
        <v>23</v>
      </c>
      <c r="C1143" s="14">
        <v>100</v>
      </c>
      <c r="D1143" s="14" t="s">
        <v>646</v>
      </c>
    </row>
    <row r="1144" spans="1:4">
      <c r="A1144" s="14">
        <v>23</v>
      </c>
      <c r="B1144" s="14" t="s">
        <v>33</v>
      </c>
      <c r="C1144" s="14">
        <v>3562</v>
      </c>
      <c r="D1144" s="14" t="s">
        <v>646</v>
      </c>
    </row>
    <row r="1145" spans="1:4">
      <c r="A1145" s="14">
        <v>24</v>
      </c>
      <c r="B1145" s="14" t="s">
        <v>34</v>
      </c>
      <c r="C1145" s="14">
        <v>631</v>
      </c>
      <c r="D1145" s="14" t="s">
        <v>646</v>
      </c>
    </row>
    <row r="1146" spans="1:4">
      <c r="A1146" s="14">
        <v>25</v>
      </c>
      <c r="B1146" s="14" t="s">
        <v>35</v>
      </c>
      <c r="C1146" s="14">
        <v>316</v>
      </c>
      <c r="D1146" s="14" t="s">
        <v>646</v>
      </c>
    </row>
    <row r="1147" spans="1:4">
      <c r="A1147" s="14">
        <v>26</v>
      </c>
      <c r="B1147" s="14" t="s">
        <v>36</v>
      </c>
      <c r="C1147" s="14">
        <v>880</v>
      </c>
      <c r="D1147" s="14" t="s">
        <v>646</v>
      </c>
    </row>
    <row r="1148" spans="1:4">
      <c r="A1148" s="14">
        <v>28</v>
      </c>
      <c r="B1148" s="14" t="s">
        <v>38</v>
      </c>
      <c r="C1148" s="14">
        <v>83</v>
      </c>
      <c r="D1148" s="14" t="s">
        <v>646</v>
      </c>
    </row>
    <row r="1149" spans="1:4">
      <c r="A1149" s="14">
        <v>29</v>
      </c>
      <c r="B1149" s="14" t="s">
        <v>39</v>
      </c>
      <c r="C1149" s="14">
        <v>355</v>
      </c>
      <c r="D1149" s="14" t="s">
        <v>646</v>
      </c>
    </row>
    <row r="1150" spans="1:4">
      <c r="A1150" s="14">
        <v>30</v>
      </c>
      <c r="B1150" s="14" t="s">
        <v>40</v>
      </c>
      <c r="C1150" s="14">
        <v>582</v>
      </c>
      <c r="D1150" s="14" t="s">
        <v>646</v>
      </c>
    </row>
    <row r="1151" spans="1:4">
      <c r="A1151" s="14">
        <v>31</v>
      </c>
      <c r="B1151" s="14" t="s">
        <v>41</v>
      </c>
      <c r="C1151" s="14">
        <v>135</v>
      </c>
      <c r="D1151" s="14" t="s">
        <v>646</v>
      </c>
    </row>
    <row r="1152" spans="1:4">
      <c r="A1152" s="14">
        <v>32</v>
      </c>
      <c r="B1152" s="14" t="s">
        <v>42</v>
      </c>
      <c r="C1152" s="14">
        <v>857</v>
      </c>
      <c r="D1152" s="14" t="s">
        <v>646</v>
      </c>
    </row>
    <row r="1153" spans="1:4">
      <c r="A1153" s="14">
        <v>33</v>
      </c>
      <c r="B1153" s="14" t="s">
        <v>43</v>
      </c>
      <c r="C1153" s="14">
        <v>133</v>
      </c>
      <c r="D1153" s="14" t="s">
        <v>646</v>
      </c>
    </row>
    <row r="1154" spans="1:4">
      <c r="A1154" s="14">
        <v>34</v>
      </c>
      <c r="B1154" s="14" t="s">
        <v>44</v>
      </c>
      <c r="C1154" s="14">
        <v>236</v>
      </c>
      <c r="D1154" s="14" t="s">
        <v>646</v>
      </c>
    </row>
    <row r="1155" spans="1:4">
      <c r="A1155" s="14">
        <v>77</v>
      </c>
      <c r="B1155" s="14" t="s">
        <v>88</v>
      </c>
      <c r="C1155" s="14">
        <v>822</v>
      </c>
      <c r="D1155" s="14" t="s">
        <v>646</v>
      </c>
    </row>
    <row r="1156" spans="1:4">
      <c r="A1156" s="14">
        <v>38</v>
      </c>
      <c r="B1156" s="14" t="s">
        <v>48</v>
      </c>
      <c r="C1156" s="14">
        <v>1258</v>
      </c>
      <c r="D1156" s="14" t="s">
        <v>646</v>
      </c>
    </row>
    <row r="1157" spans="1:4">
      <c r="A1157" s="14">
        <v>44</v>
      </c>
      <c r="B1157" s="14" t="s">
        <v>54</v>
      </c>
      <c r="C1157" s="14">
        <v>61</v>
      </c>
      <c r="D1157" s="14" t="s">
        <v>646</v>
      </c>
    </row>
    <row r="1158" spans="1:4">
      <c r="A1158" s="14">
        <v>45</v>
      </c>
      <c r="B1158" s="14" t="s">
        <v>55</v>
      </c>
      <c r="C1158" s="14">
        <v>90</v>
      </c>
      <c r="D1158" s="14" t="s">
        <v>646</v>
      </c>
    </row>
    <row r="1159" spans="1:4">
      <c r="A1159" s="14">
        <v>46</v>
      </c>
      <c r="B1159" s="14" t="s">
        <v>56</v>
      </c>
      <c r="C1159" s="14">
        <v>406842</v>
      </c>
      <c r="D1159" s="14" t="s">
        <v>646</v>
      </c>
    </row>
    <row r="1160" spans="1:4">
      <c r="A1160" s="14">
        <v>48</v>
      </c>
      <c r="B1160" s="14" t="s">
        <v>58</v>
      </c>
      <c r="C1160" s="14">
        <v>70</v>
      </c>
      <c r="D1160" s="14" t="s">
        <v>646</v>
      </c>
    </row>
    <row r="1161" spans="1:4">
      <c r="A1161" s="14">
        <v>50</v>
      </c>
      <c r="B1161" s="14" t="s">
        <v>60</v>
      </c>
      <c r="C1161" s="14">
        <v>1</v>
      </c>
      <c r="D1161" s="14" t="s">
        <v>646</v>
      </c>
    </row>
    <row r="1162" spans="1:4">
      <c r="A1162" s="14">
        <v>53</v>
      </c>
      <c r="B1162" s="14" t="s">
        <v>63</v>
      </c>
      <c r="C1162" s="14">
        <v>18</v>
      </c>
      <c r="D1162" s="14" t="s">
        <v>646</v>
      </c>
    </row>
    <row r="1163" spans="1:4">
      <c r="A1163" s="14">
        <v>55</v>
      </c>
      <c r="B1163" s="14" t="s">
        <v>65</v>
      </c>
      <c r="C1163" s="14">
        <v>15</v>
      </c>
      <c r="D1163" s="14" t="s">
        <v>646</v>
      </c>
    </row>
    <row r="1164" spans="1:4">
      <c r="A1164" s="14">
        <v>58</v>
      </c>
      <c r="B1164" s="14" t="s">
        <v>68</v>
      </c>
      <c r="C1164" s="14">
        <v>336</v>
      </c>
      <c r="D1164" s="14" t="s">
        <v>646</v>
      </c>
    </row>
    <row r="1165" spans="1:4">
      <c r="A1165" s="14">
        <v>60</v>
      </c>
      <c r="B1165" s="14" t="s">
        <v>70</v>
      </c>
      <c r="C1165" s="14">
        <v>1</v>
      </c>
      <c r="D1165" s="14" t="s">
        <v>646</v>
      </c>
    </row>
    <row r="1166" spans="1:4">
      <c r="A1166" s="14">
        <v>47</v>
      </c>
      <c r="B1166" s="14" t="s">
        <v>57</v>
      </c>
      <c r="C1166" s="14">
        <v>218</v>
      </c>
      <c r="D1166" s="14" t="s">
        <v>646</v>
      </c>
    </row>
    <row r="1167" spans="1:4">
      <c r="A1167" s="14">
        <v>49</v>
      </c>
      <c r="B1167" s="14" t="s">
        <v>59</v>
      </c>
      <c r="C1167" s="14">
        <v>822</v>
      </c>
      <c r="D1167" s="14" t="s">
        <v>646</v>
      </c>
    </row>
    <row r="1168" spans="1:4">
      <c r="A1168" s="14">
        <v>51</v>
      </c>
      <c r="B1168" s="14" t="s">
        <v>61</v>
      </c>
      <c r="C1168" s="14">
        <v>8</v>
      </c>
      <c r="D1168" s="14" t="s">
        <v>646</v>
      </c>
    </row>
    <row r="1169" spans="1:4">
      <c r="A1169" s="14">
        <v>54</v>
      </c>
      <c r="B1169" s="14" t="s">
        <v>64</v>
      </c>
      <c r="C1169" s="14">
        <v>122</v>
      </c>
      <c r="D1169" s="14" t="s">
        <v>646</v>
      </c>
    </row>
    <row r="1170" spans="1:4">
      <c r="A1170" s="14">
        <v>366</v>
      </c>
      <c r="B1170" s="14" t="s">
        <v>389</v>
      </c>
      <c r="C1170" s="14">
        <v>277</v>
      </c>
      <c r="D1170" s="14" t="s">
        <v>646</v>
      </c>
    </row>
    <row r="1171" spans="1:4">
      <c r="A1171" s="14">
        <v>62</v>
      </c>
      <c r="B1171" s="14" t="s">
        <v>73</v>
      </c>
      <c r="C1171" s="14">
        <v>1</v>
      </c>
      <c r="D1171" s="14" t="s">
        <v>646</v>
      </c>
    </row>
    <row r="1172" spans="1:4">
      <c r="A1172" s="14">
        <v>86</v>
      </c>
      <c r="B1172" s="14" t="s">
        <v>97</v>
      </c>
      <c r="C1172" s="14">
        <v>2593</v>
      </c>
      <c r="D1172" s="14" t="s">
        <v>646</v>
      </c>
    </row>
    <row r="1173" spans="1:4">
      <c r="A1173" s="14">
        <v>99</v>
      </c>
      <c r="B1173" s="14" t="s">
        <v>110</v>
      </c>
      <c r="C1173" s="14">
        <v>185</v>
      </c>
      <c r="D1173" s="14" t="s">
        <v>646</v>
      </c>
    </row>
    <row r="1174" spans="1:4">
      <c r="A1174" s="14">
        <v>17</v>
      </c>
      <c r="B1174" s="14" t="s">
        <v>27</v>
      </c>
      <c r="C1174" s="14">
        <v>3</v>
      </c>
      <c r="D1174" s="14" t="s">
        <v>646</v>
      </c>
    </row>
    <row r="1175" spans="1:4">
      <c r="A1175" s="14">
        <v>20</v>
      </c>
      <c r="B1175" s="14" t="s">
        <v>30</v>
      </c>
      <c r="C1175" s="14">
        <v>88</v>
      </c>
      <c r="D1175" s="14" t="s">
        <v>646</v>
      </c>
    </row>
    <row r="1176" spans="1:4">
      <c r="A1176" s="14">
        <v>64</v>
      </c>
      <c r="B1176" s="14" t="s">
        <v>75</v>
      </c>
      <c r="C1176" s="14">
        <v>1</v>
      </c>
      <c r="D1176" s="14" t="s">
        <v>646</v>
      </c>
    </row>
    <row r="1177" spans="1:4">
      <c r="A1177" s="14">
        <v>72</v>
      </c>
      <c r="B1177" s="14" t="s">
        <v>83</v>
      </c>
      <c r="C1177" s="14">
        <v>236</v>
      </c>
      <c r="D1177" s="14" t="s">
        <v>646</v>
      </c>
    </row>
    <row r="1178" spans="1:4">
      <c r="A1178" s="14">
        <v>63</v>
      </c>
      <c r="B1178" s="14" t="s">
        <v>74</v>
      </c>
      <c r="C1178" s="14">
        <v>4</v>
      </c>
      <c r="D1178" s="14" t="s">
        <v>646</v>
      </c>
    </row>
    <row r="1179" spans="1:4">
      <c r="A1179" s="14">
        <v>75</v>
      </c>
      <c r="B1179" s="14" t="s">
        <v>86</v>
      </c>
      <c r="C1179" s="14">
        <v>0</v>
      </c>
      <c r="D1179" s="14" t="s">
        <v>646</v>
      </c>
    </row>
    <row r="1180" spans="1:4">
      <c r="A1180" s="14">
        <v>76</v>
      </c>
      <c r="B1180" s="14" t="s">
        <v>87</v>
      </c>
      <c r="C1180" s="14">
        <v>923</v>
      </c>
      <c r="D1180" s="14" t="s">
        <v>646</v>
      </c>
    </row>
    <row r="1181" spans="1:4">
      <c r="A1181" s="14">
        <v>78</v>
      </c>
      <c r="B1181" s="14" t="s">
        <v>89</v>
      </c>
      <c r="C1181" s="14">
        <v>7161</v>
      </c>
      <c r="D1181" s="14" t="s">
        <v>646</v>
      </c>
    </row>
    <row r="1182" spans="1:4">
      <c r="A1182" s="14">
        <v>80</v>
      </c>
      <c r="B1182" s="14" t="s">
        <v>91</v>
      </c>
      <c r="C1182" s="14">
        <v>18</v>
      </c>
      <c r="D1182" s="14" t="s">
        <v>646</v>
      </c>
    </row>
    <row r="1183" spans="1:4">
      <c r="A1183" s="14">
        <v>88</v>
      </c>
      <c r="B1183" s="14" t="s">
        <v>99</v>
      </c>
      <c r="C1183" s="14">
        <v>179</v>
      </c>
      <c r="D1183" s="14" t="s">
        <v>646</v>
      </c>
    </row>
    <row r="1184" spans="1:4">
      <c r="A1184" s="14">
        <v>84</v>
      </c>
      <c r="B1184" s="14" t="s">
        <v>95</v>
      </c>
      <c r="C1184" s="14">
        <v>696</v>
      </c>
      <c r="D1184" s="14" t="s">
        <v>646</v>
      </c>
    </row>
    <row r="1185" spans="1:4">
      <c r="A1185" s="14">
        <v>85</v>
      </c>
      <c r="B1185" s="14" t="s">
        <v>96</v>
      </c>
      <c r="C1185" s="14">
        <v>1632</v>
      </c>
      <c r="D1185" s="14" t="s">
        <v>646</v>
      </c>
    </row>
    <row r="1186" spans="1:4">
      <c r="A1186" s="14">
        <v>83</v>
      </c>
      <c r="B1186" s="14" t="s">
        <v>94</v>
      </c>
      <c r="C1186" s="14">
        <v>5321</v>
      </c>
      <c r="D1186" s="14" t="s">
        <v>646</v>
      </c>
    </row>
    <row r="1187" spans="1:4">
      <c r="A1187" s="14">
        <v>81</v>
      </c>
      <c r="B1187" s="14" t="s">
        <v>92</v>
      </c>
      <c r="C1187" s="14">
        <v>1048</v>
      </c>
      <c r="D1187" s="14" t="s">
        <v>646</v>
      </c>
    </row>
    <row r="1188" spans="1:4">
      <c r="A1188" s="14">
        <v>90</v>
      </c>
      <c r="B1188" s="14" t="s">
        <v>101</v>
      </c>
      <c r="C1188" s="14">
        <v>238</v>
      </c>
      <c r="D1188" s="14" t="s">
        <v>646</v>
      </c>
    </row>
    <row r="1189" spans="1:4">
      <c r="A1189" s="14">
        <v>66</v>
      </c>
      <c r="B1189" s="14" t="s">
        <v>77</v>
      </c>
      <c r="C1189" s="14">
        <v>0</v>
      </c>
      <c r="D1189" s="14" t="s">
        <v>646</v>
      </c>
    </row>
    <row r="1190" spans="1:4">
      <c r="A1190" s="14">
        <v>119</v>
      </c>
      <c r="B1190" s="14" t="s">
        <v>134</v>
      </c>
      <c r="C1190" s="14">
        <v>1158</v>
      </c>
      <c r="D1190" s="14" t="s">
        <v>646</v>
      </c>
    </row>
    <row r="1191" spans="1:4">
      <c r="A1191" s="14">
        <v>120</v>
      </c>
      <c r="B1191" s="14" t="s">
        <v>135</v>
      </c>
      <c r="C1191" s="14">
        <v>66</v>
      </c>
      <c r="D1191" s="14" t="s">
        <v>646</v>
      </c>
    </row>
    <row r="1192" spans="1:4">
      <c r="A1192" s="14">
        <v>121</v>
      </c>
      <c r="B1192" s="14" t="s">
        <v>136</v>
      </c>
      <c r="C1192" s="14">
        <v>1097</v>
      </c>
      <c r="D1192" s="14" t="s">
        <v>646</v>
      </c>
    </row>
    <row r="1193" spans="1:4">
      <c r="A1193" s="14">
        <v>122</v>
      </c>
      <c r="B1193" s="14" t="s">
        <v>137</v>
      </c>
      <c r="C1193" s="14">
        <v>118</v>
      </c>
      <c r="D1193" s="14" t="s">
        <v>646</v>
      </c>
    </row>
    <row r="1194" spans="1:4">
      <c r="A1194" s="14">
        <v>19</v>
      </c>
      <c r="B1194" s="14" t="s">
        <v>29</v>
      </c>
      <c r="C1194" s="14">
        <v>568</v>
      </c>
      <c r="D1194" s="14" t="s">
        <v>646</v>
      </c>
    </row>
    <row r="1195" spans="1:4">
      <c r="A1195" s="14">
        <v>100</v>
      </c>
      <c r="B1195" s="14" t="s">
        <v>112</v>
      </c>
      <c r="C1195" s="14">
        <v>671</v>
      </c>
      <c r="D1195" s="14" t="s">
        <v>646</v>
      </c>
    </row>
    <row r="1196" spans="1:4">
      <c r="A1196" s="14">
        <v>101</v>
      </c>
      <c r="B1196" s="14" t="s">
        <v>113</v>
      </c>
      <c r="C1196" s="14">
        <v>439</v>
      </c>
      <c r="D1196" s="14" t="s">
        <v>646</v>
      </c>
    </row>
    <row r="1197" spans="1:4">
      <c r="A1197" s="14">
        <v>102</v>
      </c>
      <c r="B1197" s="14" t="s">
        <v>114</v>
      </c>
      <c r="C1197" s="14">
        <v>267</v>
      </c>
      <c r="D1197" s="14" t="s">
        <v>646</v>
      </c>
    </row>
    <row r="1198" spans="1:4">
      <c r="A1198" s="14">
        <v>103</v>
      </c>
      <c r="B1198" s="14" t="s">
        <v>115</v>
      </c>
      <c r="C1198" s="14">
        <v>1492</v>
      </c>
      <c r="D1198" s="14" t="s">
        <v>646</v>
      </c>
    </row>
    <row r="1199" spans="1:4">
      <c r="A1199" s="14">
        <v>104</v>
      </c>
      <c r="B1199" s="14" t="s">
        <v>116</v>
      </c>
      <c r="C1199" s="14">
        <v>1</v>
      </c>
      <c r="D1199" s="14" t="s">
        <v>646</v>
      </c>
    </row>
    <row r="1200" spans="1:4">
      <c r="A1200" s="14">
        <v>105</v>
      </c>
      <c r="B1200" s="14" t="s">
        <v>117</v>
      </c>
      <c r="C1200" s="14">
        <v>1</v>
      </c>
      <c r="D1200" s="14" t="s">
        <v>646</v>
      </c>
    </row>
    <row r="1201" spans="1:4">
      <c r="A1201" s="14">
        <v>106</v>
      </c>
      <c r="B1201" s="14" t="s">
        <v>118</v>
      </c>
      <c r="C1201" s="14">
        <v>4304</v>
      </c>
      <c r="D1201" s="14" t="s">
        <v>646</v>
      </c>
    </row>
    <row r="1202" spans="1:4">
      <c r="A1202" s="14">
        <v>107</v>
      </c>
      <c r="B1202" s="14" t="s">
        <v>119</v>
      </c>
      <c r="C1202" s="14">
        <v>2527</v>
      </c>
      <c r="D1202" s="14" t="s">
        <v>646</v>
      </c>
    </row>
    <row r="1203" spans="1:4">
      <c r="A1203" s="14">
        <v>172</v>
      </c>
      <c r="B1203" s="14" t="s">
        <v>189</v>
      </c>
      <c r="C1203" s="14">
        <v>1</v>
      </c>
      <c r="D1203" s="14" t="s">
        <v>646</v>
      </c>
    </row>
    <row r="1204" spans="1:4">
      <c r="A1204" s="14">
        <v>111</v>
      </c>
      <c r="B1204" s="14" t="s">
        <v>123</v>
      </c>
      <c r="C1204" s="14">
        <v>1389</v>
      </c>
      <c r="D1204" s="14" t="s">
        <v>646</v>
      </c>
    </row>
    <row r="1205" spans="1:4">
      <c r="A1205" s="14">
        <v>117</v>
      </c>
      <c r="B1205" s="14" t="s">
        <v>129</v>
      </c>
      <c r="C1205" s="14">
        <v>370</v>
      </c>
      <c r="D1205" s="14" t="s">
        <v>646</v>
      </c>
    </row>
    <row r="1206" spans="1:4">
      <c r="A1206" s="14">
        <v>110</v>
      </c>
      <c r="B1206" s="14" t="s">
        <v>122</v>
      </c>
      <c r="C1206" s="14">
        <v>18</v>
      </c>
      <c r="D1206" s="14" t="s">
        <v>646</v>
      </c>
    </row>
    <row r="1207" spans="1:4">
      <c r="A1207" s="14">
        <v>112</v>
      </c>
      <c r="B1207" s="14" t="s">
        <v>124</v>
      </c>
      <c r="C1207" s="14">
        <v>0</v>
      </c>
      <c r="D1207" s="14" t="s">
        <v>646</v>
      </c>
    </row>
    <row r="1208" spans="1:4">
      <c r="A1208" s="14">
        <v>113</v>
      </c>
      <c r="B1208" s="14" t="s">
        <v>125</v>
      </c>
      <c r="C1208" s="14">
        <v>1530</v>
      </c>
      <c r="D1208" s="14" t="s">
        <v>646</v>
      </c>
    </row>
    <row r="1209" spans="1:4">
      <c r="A1209" s="14">
        <v>114</v>
      </c>
      <c r="B1209" s="14" t="s">
        <v>126</v>
      </c>
      <c r="C1209" s="14">
        <v>159</v>
      </c>
      <c r="D1209" s="14" t="s">
        <v>646</v>
      </c>
    </row>
    <row r="1210" spans="1:4">
      <c r="A1210" s="14">
        <v>115</v>
      </c>
      <c r="B1210" s="14" t="s">
        <v>127</v>
      </c>
      <c r="C1210" s="14">
        <v>197</v>
      </c>
      <c r="D1210" s="14" t="s">
        <v>646</v>
      </c>
    </row>
    <row r="1211" spans="1:4">
      <c r="A1211" s="14">
        <v>575</v>
      </c>
      <c r="B1211" s="14" t="s">
        <v>605</v>
      </c>
      <c r="C1211" s="14">
        <v>134</v>
      </c>
      <c r="D1211" s="14" t="s">
        <v>646</v>
      </c>
    </row>
    <row r="1212" spans="1:4">
      <c r="A1212" s="14">
        <v>123</v>
      </c>
      <c r="B1212" s="14" t="s">
        <v>138</v>
      </c>
      <c r="C1212" s="14">
        <v>2105</v>
      </c>
      <c r="D1212" s="14" t="s">
        <v>646</v>
      </c>
    </row>
    <row r="1213" spans="1:4">
      <c r="A1213" s="14">
        <v>69</v>
      </c>
      <c r="B1213" s="14" t="s">
        <v>80</v>
      </c>
      <c r="C1213" s="14">
        <v>1</v>
      </c>
      <c r="D1213" s="14" t="s">
        <v>646</v>
      </c>
    </row>
    <row r="1214" spans="1:4">
      <c r="A1214" s="14">
        <v>142</v>
      </c>
      <c r="B1214" s="14" t="s">
        <v>158</v>
      </c>
      <c r="C1214" s="14">
        <v>31</v>
      </c>
      <c r="D1214" s="14" t="s">
        <v>646</v>
      </c>
    </row>
    <row r="1215" spans="1:4">
      <c r="A1215" s="14">
        <v>143</v>
      </c>
      <c r="B1215" s="14" t="s">
        <v>159</v>
      </c>
      <c r="C1215" s="14">
        <v>40</v>
      </c>
      <c r="D1215" s="14" t="s">
        <v>646</v>
      </c>
    </row>
    <row r="1216" spans="1:4">
      <c r="A1216" s="14">
        <v>144</v>
      </c>
      <c r="B1216" s="14" t="s">
        <v>160</v>
      </c>
      <c r="C1216" s="14">
        <v>1520</v>
      </c>
      <c r="D1216" s="14" t="s">
        <v>646</v>
      </c>
    </row>
    <row r="1217" spans="1:4">
      <c r="A1217" s="14">
        <v>145</v>
      </c>
      <c r="B1217" s="14" t="s">
        <v>161</v>
      </c>
      <c r="C1217" s="14">
        <v>0</v>
      </c>
      <c r="D1217" s="14" t="s">
        <v>646</v>
      </c>
    </row>
    <row r="1218" spans="1:4">
      <c r="A1218" s="14">
        <v>146</v>
      </c>
      <c r="B1218" s="14" t="s">
        <v>162</v>
      </c>
      <c r="C1218" s="14">
        <v>3</v>
      </c>
      <c r="D1218" s="14" t="s">
        <v>646</v>
      </c>
    </row>
    <row r="1219" spans="1:4">
      <c r="A1219" s="14">
        <v>67</v>
      </c>
      <c r="B1219" s="14" t="s">
        <v>78</v>
      </c>
      <c r="C1219" s="14">
        <v>2625</v>
      </c>
      <c r="D1219" s="14" t="s">
        <v>646</v>
      </c>
    </row>
    <row r="1220" spans="1:4">
      <c r="A1220" s="14">
        <v>70</v>
      </c>
      <c r="B1220" s="14" t="s">
        <v>81</v>
      </c>
      <c r="C1220" s="14">
        <v>8</v>
      </c>
      <c r="D1220" s="14" t="s">
        <v>646</v>
      </c>
    </row>
    <row r="1221" spans="1:4">
      <c r="A1221" s="14">
        <v>87</v>
      </c>
      <c r="B1221" s="14" t="s">
        <v>98</v>
      </c>
      <c r="C1221" s="14">
        <v>156</v>
      </c>
      <c r="D1221" s="14" t="s">
        <v>646</v>
      </c>
    </row>
    <row r="1222" spans="1:4">
      <c r="A1222" s="14">
        <v>94</v>
      </c>
      <c r="B1222" s="14" t="s">
        <v>105</v>
      </c>
      <c r="C1222" s="14">
        <v>528</v>
      </c>
      <c r="D1222" s="14" t="s">
        <v>646</v>
      </c>
    </row>
    <row r="1223" spans="1:4">
      <c r="A1223" s="14">
        <v>91</v>
      </c>
      <c r="B1223" s="14" t="s">
        <v>102</v>
      </c>
      <c r="C1223" s="14">
        <v>234</v>
      </c>
      <c r="D1223" s="14" t="s">
        <v>646</v>
      </c>
    </row>
    <row r="1224" spans="1:4">
      <c r="A1224" s="14">
        <v>95</v>
      </c>
      <c r="B1224" s="14" t="s">
        <v>106</v>
      </c>
      <c r="C1224" s="14">
        <v>465</v>
      </c>
      <c r="D1224" s="14" t="s">
        <v>646</v>
      </c>
    </row>
    <row r="1225" spans="1:4">
      <c r="A1225" s="14">
        <v>96</v>
      </c>
      <c r="B1225" s="14" t="s">
        <v>107</v>
      </c>
      <c r="C1225" s="14">
        <v>916</v>
      </c>
      <c r="D1225" s="14" t="s">
        <v>646</v>
      </c>
    </row>
    <row r="1226" spans="1:4">
      <c r="A1226" s="14">
        <v>97</v>
      </c>
      <c r="B1226" s="14" t="s">
        <v>108</v>
      </c>
      <c r="C1226" s="14">
        <v>983</v>
      </c>
      <c r="D1226" s="14" t="s">
        <v>646</v>
      </c>
    </row>
    <row r="1227" spans="1:4">
      <c r="A1227" s="14">
        <v>98</v>
      </c>
      <c r="B1227" s="14" t="s">
        <v>109</v>
      </c>
      <c r="C1227" s="14">
        <v>487</v>
      </c>
      <c r="D1227" s="14" t="s">
        <v>646</v>
      </c>
    </row>
    <row r="1228" spans="1:4">
      <c r="A1228" s="14">
        <v>108</v>
      </c>
      <c r="B1228" s="14" t="s">
        <v>120</v>
      </c>
      <c r="C1228" s="14">
        <v>319</v>
      </c>
      <c r="D1228" s="14" t="s">
        <v>646</v>
      </c>
    </row>
    <row r="1229" spans="1:4">
      <c r="A1229" s="14">
        <v>354</v>
      </c>
      <c r="B1229" s="14" t="s">
        <v>377</v>
      </c>
      <c r="C1229" s="14">
        <v>1300</v>
      </c>
      <c r="D1229" s="14" t="s">
        <v>646</v>
      </c>
    </row>
    <row r="1230" spans="1:4">
      <c r="A1230" s="14">
        <v>126</v>
      </c>
      <c r="B1230" s="14" t="s">
        <v>141</v>
      </c>
      <c r="C1230" s="14">
        <v>1178</v>
      </c>
      <c r="D1230" s="14" t="s">
        <v>646</v>
      </c>
    </row>
    <row r="1231" spans="1:4">
      <c r="A1231" s="14">
        <v>127</v>
      </c>
      <c r="B1231" s="14" t="s">
        <v>142</v>
      </c>
      <c r="C1231" s="14">
        <v>1735</v>
      </c>
      <c r="D1231" s="14" t="s">
        <v>646</v>
      </c>
    </row>
    <row r="1232" spans="1:4">
      <c r="A1232" s="14">
        <v>128</v>
      </c>
      <c r="B1232" s="14" t="s">
        <v>143</v>
      </c>
      <c r="C1232" s="14">
        <v>31</v>
      </c>
      <c r="D1232" s="14" t="s">
        <v>646</v>
      </c>
    </row>
    <row r="1233" spans="1:4">
      <c r="A1233" s="14">
        <v>129</v>
      </c>
      <c r="B1233" s="14" t="s">
        <v>144</v>
      </c>
      <c r="C1233" s="14">
        <v>120</v>
      </c>
      <c r="D1233" s="14" t="s">
        <v>646</v>
      </c>
    </row>
    <row r="1234" spans="1:4">
      <c r="A1234" s="14">
        <v>130</v>
      </c>
      <c r="B1234" s="14" t="s">
        <v>145</v>
      </c>
      <c r="C1234" s="14">
        <v>637</v>
      </c>
      <c r="D1234" s="14" t="s">
        <v>646</v>
      </c>
    </row>
    <row r="1235" spans="1:4">
      <c r="A1235" s="14">
        <v>134</v>
      </c>
      <c r="B1235" s="14" t="s">
        <v>149</v>
      </c>
      <c r="C1235" s="14">
        <v>4</v>
      </c>
      <c r="D1235" s="14" t="s">
        <v>646</v>
      </c>
    </row>
    <row r="1236" spans="1:4">
      <c r="A1236" s="14">
        <v>135</v>
      </c>
      <c r="B1236" s="14" t="s">
        <v>150</v>
      </c>
      <c r="C1236" s="14">
        <v>0</v>
      </c>
      <c r="D1236" s="14" t="s">
        <v>646</v>
      </c>
    </row>
    <row r="1237" spans="1:4">
      <c r="A1237" s="14">
        <v>136</v>
      </c>
      <c r="B1237" s="14" t="s">
        <v>151</v>
      </c>
      <c r="C1237" s="14">
        <v>465</v>
      </c>
      <c r="D1237" s="14" t="s">
        <v>646</v>
      </c>
    </row>
    <row r="1238" spans="1:4">
      <c r="A1238" s="14">
        <v>137</v>
      </c>
      <c r="B1238" s="14" t="s">
        <v>152</v>
      </c>
      <c r="C1238" s="14">
        <v>94</v>
      </c>
      <c r="D1238" s="14" t="s">
        <v>646</v>
      </c>
    </row>
    <row r="1239" spans="1:4">
      <c r="A1239" s="14">
        <v>138</v>
      </c>
      <c r="B1239" s="14" t="s">
        <v>154</v>
      </c>
      <c r="C1239" s="14">
        <v>1</v>
      </c>
      <c r="D1239" s="14" t="s">
        <v>646</v>
      </c>
    </row>
    <row r="1240" spans="1:4">
      <c r="A1240" s="14">
        <v>139</v>
      </c>
      <c r="B1240" s="14" t="s">
        <v>155</v>
      </c>
      <c r="C1240" s="14">
        <v>30</v>
      </c>
      <c r="D1240" s="14" t="s">
        <v>646</v>
      </c>
    </row>
    <row r="1241" spans="1:4">
      <c r="A1241" s="14">
        <v>140</v>
      </c>
      <c r="B1241" s="14" t="s">
        <v>156</v>
      </c>
      <c r="C1241" s="14">
        <v>20</v>
      </c>
      <c r="D1241" s="14" t="s">
        <v>646</v>
      </c>
    </row>
    <row r="1242" spans="1:4">
      <c r="A1242" s="14">
        <v>150</v>
      </c>
      <c r="B1242" s="14" t="s">
        <v>166</v>
      </c>
      <c r="C1242" s="14">
        <v>1079</v>
      </c>
      <c r="D1242" s="14" t="s">
        <v>646</v>
      </c>
    </row>
    <row r="1243" spans="1:4">
      <c r="A1243" s="14">
        <v>151</v>
      </c>
      <c r="B1243" s="14" t="s">
        <v>167</v>
      </c>
      <c r="C1243" s="14">
        <v>374</v>
      </c>
      <c r="D1243" s="14" t="s">
        <v>646</v>
      </c>
    </row>
    <row r="1244" spans="1:4">
      <c r="A1244" s="14">
        <v>152</v>
      </c>
      <c r="B1244" s="14" t="s">
        <v>168</v>
      </c>
      <c r="C1244" s="14">
        <v>253</v>
      </c>
      <c r="D1244" s="14" t="s">
        <v>646</v>
      </c>
    </row>
    <row r="1245" spans="1:4">
      <c r="A1245" s="14">
        <v>154</v>
      </c>
      <c r="B1245" s="14" t="s">
        <v>170</v>
      </c>
      <c r="C1245" s="14">
        <v>319</v>
      </c>
      <c r="D1245" s="14" t="s">
        <v>646</v>
      </c>
    </row>
    <row r="1246" spans="1:4">
      <c r="A1246" s="14">
        <v>156</v>
      </c>
      <c r="B1246" s="14" t="s">
        <v>172</v>
      </c>
      <c r="C1246" s="14">
        <v>1590</v>
      </c>
      <c r="D1246" s="14" t="s">
        <v>646</v>
      </c>
    </row>
    <row r="1247" spans="1:4">
      <c r="A1247" s="14">
        <v>157</v>
      </c>
      <c r="B1247" s="14" t="s">
        <v>173</v>
      </c>
      <c r="C1247" s="14">
        <v>138</v>
      </c>
      <c r="D1247" s="14" t="s">
        <v>646</v>
      </c>
    </row>
    <row r="1248" spans="1:4">
      <c r="A1248" s="14">
        <v>161</v>
      </c>
      <c r="B1248" s="14" t="s">
        <v>177</v>
      </c>
      <c r="C1248" s="14">
        <v>219</v>
      </c>
      <c r="D1248" s="14" t="s">
        <v>646</v>
      </c>
    </row>
    <row r="1249" spans="1:4">
      <c r="A1249" s="14">
        <v>162</v>
      </c>
      <c r="B1249" s="14" t="s">
        <v>178</v>
      </c>
      <c r="C1249" s="14">
        <v>207</v>
      </c>
      <c r="D1249" s="14" t="s">
        <v>646</v>
      </c>
    </row>
    <row r="1250" spans="1:4">
      <c r="A1250" s="14">
        <v>163</v>
      </c>
      <c r="B1250" s="14" t="s">
        <v>180</v>
      </c>
      <c r="C1250" s="14">
        <v>954</v>
      </c>
      <c r="D1250" s="14" t="s">
        <v>646</v>
      </c>
    </row>
    <row r="1251" spans="1:4">
      <c r="A1251" s="14">
        <v>165</v>
      </c>
      <c r="B1251" s="14" t="s">
        <v>182</v>
      </c>
      <c r="C1251" s="14">
        <v>150</v>
      </c>
      <c r="D1251" s="14" t="s">
        <v>646</v>
      </c>
    </row>
    <row r="1252" spans="1:4">
      <c r="A1252" s="14">
        <v>166</v>
      </c>
      <c r="B1252" s="14" t="s">
        <v>183</v>
      </c>
      <c r="C1252" s="14">
        <v>765</v>
      </c>
      <c r="D1252" s="14" t="s">
        <v>646</v>
      </c>
    </row>
    <row r="1253" spans="1:4">
      <c r="A1253" s="14">
        <v>167</v>
      </c>
      <c r="B1253" s="14" t="s">
        <v>184</v>
      </c>
      <c r="C1253" s="14">
        <v>1201</v>
      </c>
      <c r="D1253" s="14" t="s">
        <v>646</v>
      </c>
    </row>
    <row r="1254" spans="1:4">
      <c r="A1254" s="14">
        <v>168</v>
      </c>
      <c r="B1254" s="14" t="s">
        <v>185</v>
      </c>
      <c r="C1254" s="14">
        <v>868</v>
      </c>
      <c r="D1254" s="14" t="s">
        <v>646</v>
      </c>
    </row>
    <row r="1255" spans="1:4">
      <c r="A1255" s="14">
        <v>169</v>
      </c>
      <c r="B1255" s="14" t="s">
        <v>186</v>
      </c>
      <c r="C1255" s="14">
        <v>5</v>
      </c>
      <c r="D1255" s="14" t="s">
        <v>646</v>
      </c>
    </row>
    <row r="1256" spans="1:4">
      <c r="A1256" s="14">
        <v>170</v>
      </c>
      <c r="B1256" s="14" t="s">
        <v>187</v>
      </c>
      <c r="C1256" s="14">
        <v>3612</v>
      </c>
      <c r="D1256" s="14" t="s">
        <v>646</v>
      </c>
    </row>
    <row r="1257" spans="1:4">
      <c r="A1257" s="14">
        <v>155</v>
      </c>
      <c r="B1257" s="14" t="s">
        <v>171</v>
      </c>
      <c r="C1257" s="14">
        <v>1651</v>
      </c>
      <c r="D1257" s="14" t="s">
        <v>646</v>
      </c>
    </row>
    <row r="1258" spans="1:4">
      <c r="A1258" s="14">
        <v>79</v>
      </c>
      <c r="B1258" s="14" t="s">
        <v>90</v>
      </c>
      <c r="C1258" s="14">
        <v>185</v>
      </c>
      <c r="D1258" s="14" t="s">
        <v>646</v>
      </c>
    </row>
    <row r="1259" spans="1:4">
      <c r="A1259" s="14">
        <v>171</v>
      </c>
      <c r="B1259" s="14" t="s">
        <v>188</v>
      </c>
      <c r="C1259" s="14">
        <v>92</v>
      </c>
      <c r="D1259" s="14" t="s">
        <v>646</v>
      </c>
    </row>
    <row r="1260" spans="1:4">
      <c r="A1260" s="14">
        <v>178</v>
      </c>
      <c r="B1260" s="14" t="s">
        <v>195</v>
      </c>
      <c r="C1260" s="14">
        <v>900</v>
      </c>
      <c r="D1260" s="14" t="s">
        <v>646</v>
      </c>
    </row>
    <row r="1261" spans="1:4">
      <c r="A1261" s="14">
        <v>179</v>
      </c>
      <c r="B1261" s="14" t="s">
        <v>196</v>
      </c>
      <c r="C1261" s="14">
        <v>305</v>
      </c>
      <c r="D1261" s="14" t="s">
        <v>646</v>
      </c>
    </row>
    <row r="1262" spans="1:4">
      <c r="A1262" s="14">
        <v>180</v>
      </c>
      <c r="B1262" s="14" t="s">
        <v>197</v>
      </c>
      <c r="C1262" s="14">
        <v>151</v>
      </c>
      <c r="D1262" s="14" t="s">
        <v>646</v>
      </c>
    </row>
    <row r="1263" spans="1:4">
      <c r="A1263" s="14">
        <v>182</v>
      </c>
      <c r="B1263" s="14" t="s">
        <v>199</v>
      </c>
      <c r="C1263" s="14">
        <v>258</v>
      </c>
      <c r="D1263" s="14" t="s">
        <v>646</v>
      </c>
    </row>
    <row r="1264" spans="1:4">
      <c r="A1264" s="14">
        <v>183</v>
      </c>
      <c r="B1264" s="14" t="s">
        <v>200</v>
      </c>
      <c r="C1264" s="14">
        <v>34</v>
      </c>
      <c r="D1264" s="14" t="s">
        <v>646</v>
      </c>
    </row>
    <row r="1265" spans="1:4">
      <c r="A1265" s="14">
        <v>450</v>
      </c>
      <c r="B1265" s="14" t="s">
        <v>475</v>
      </c>
      <c r="C1265" s="14">
        <v>649</v>
      </c>
      <c r="D1265" s="14" t="s">
        <v>646</v>
      </c>
    </row>
    <row r="1266" spans="1:4">
      <c r="A1266" s="14">
        <v>589</v>
      </c>
      <c r="B1266" s="14" t="s">
        <v>619</v>
      </c>
      <c r="C1266" s="14">
        <v>22</v>
      </c>
      <c r="D1266" s="14" t="s">
        <v>646</v>
      </c>
    </row>
    <row r="1267" spans="1:4">
      <c r="A1267" s="14">
        <v>590</v>
      </c>
      <c r="B1267" s="14" t="s">
        <v>620</v>
      </c>
      <c r="C1267" s="14">
        <v>21</v>
      </c>
      <c r="D1267" s="14" t="s">
        <v>646</v>
      </c>
    </row>
    <row r="1268" spans="1:4">
      <c r="A1268" s="14">
        <v>591</v>
      </c>
      <c r="B1268" s="14" t="s">
        <v>621</v>
      </c>
      <c r="C1268" s="14">
        <v>98</v>
      </c>
      <c r="D1268" s="14" t="s">
        <v>646</v>
      </c>
    </row>
    <row r="1269" spans="1:4">
      <c r="A1269" s="14">
        <v>592</v>
      </c>
      <c r="B1269" s="14" t="s">
        <v>622</v>
      </c>
      <c r="C1269" s="14">
        <v>130</v>
      </c>
      <c r="D1269" s="14" t="s">
        <v>646</v>
      </c>
    </row>
    <row r="1270" spans="1:4">
      <c r="A1270" s="14">
        <v>593</v>
      </c>
      <c r="B1270" s="14" t="s">
        <v>623</v>
      </c>
      <c r="C1270" s="14">
        <v>346</v>
      </c>
      <c r="D1270" s="14" t="s">
        <v>646</v>
      </c>
    </row>
    <row r="1271" spans="1:4">
      <c r="A1271" s="14">
        <v>594</v>
      </c>
      <c r="B1271" s="14" t="s">
        <v>624</v>
      </c>
      <c r="C1271" s="14">
        <v>85</v>
      </c>
      <c r="D1271" s="14" t="s">
        <v>646</v>
      </c>
    </row>
    <row r="1272" spans="1:4">
      <c r="A1272" s="14">
        <v>595</v>
      </c>
      <c r="B1272" s="14" t="s">
        <v>625</v>
      </c>
      <c r="C1272" s="14">
        <v>111</v>
      </c>
      <c r="D1272" s="14" t="s">
        <v>646</v>
      </c>
    </row>
    <row r="1273" spans="1:4">
      <c r="A1273" s="14">
        <v>39</v>
      </c>
      <c r="B1273" s="14" t="s">
        <v>49</v>
      </c>
      <c r="C1273" s="14">
        <v>276</v>
      </c>
      <c r="D1273" s="14" t="s">
        <v>646</v>
      </c>
    </row>
    <row r="1274" spans="1:4">
      <c r="A1274" s="14">
        <v>42</v>
      </c>
      <c r="B1274" s="14" t="s">
        <v>52</v>
      </c>
      <c r="C1274" s="14">
        <v>0</v>
      </c>
      <c r="D1274" s="14" t="s">
        <v>646</v>
      </c>
    </row>
    <row r="1275" spans="1:4">
      <c r="A1275" s="14">
        <v>173</v>
      </c>
      <c r="B1275" s="14" t="s">
        <v>190</v>
      </c>
      <c r="C1275" s="14">
        <v>1</v>
      </c>
      <c r="D1275" s="14" t="s">
        <v>646</v>
      </c>
    </row>
    <row r="1276" spans="1:4">
      <c r="A1276" s="14">
        <v>174</v>
      </c>
      <c r="B1276" s="14" t="s">
        <v>642</v>
      </c>
      <c r="C1276" s="14">
        <v>1061</v>
      </c>
      <c r="D1276" s="14" t="s">
        <v>646</v>
      </c>
    </row>
    <row r="1277" spans="1:4">
      <c r="A1277" s="14">
        <v>175</v>
      </c>
      <c r="B1277" s="14" t="s">
        <v>192</v>
      </c>
      <c r="C1277" s="14">
        <v>0</v>
      </c>
      <c r="D1277" s="14" t="s">
        <v>646</v>
      </c>
    </row>
    <row r="1278" spans="1:4">
      <c r="A1278" s="14">
        <v>177</v>
      </c>
      <c r="B1278" s="14" t="s">
        <v>194</v>
      </c>
      <c r="C1278" s="14">
        <v>108</v>
      </c>
      <c r="D1278" s="14" t="s">
        <v>646</v>
      </c>
    </row>
    <row r="1279" spans="1:4">
      <c r="A1279" s="14">
        <v>185</v>
      </c>
      <c r="B1279" s="14" t="s">
        <v>202</v>
      </c>
      <c r="C1279" s="14">
        <v>1329</v>
      </c>
      <c r="D1279" s="14" t="s">
        <v>646</v>
      </c>
    </row>
    <row r="1280" spans="1:4">
      <c r="A1280" s="14">
        <v>445</v>
      </c>
      <c r="B1280" s="14" t="s">
        <v>470</v>
      </c>
      <c r="C1280" s="14">
        <v>716</v>
      </c>
      <c r="D1280" s="14" t="s">
        <v>646</v>
      </c>
    </row>
    <row r="1281" spans="1:4">
      <c r="A1281" s="14">
        <v>446</v>
      </c>
      <c r="B1281" s="14" t="s">
        <v>471</v>
      </c>
      <c r="C1281" s="14">
        <v>76</v>
      </c>
      <c r="D1281" s="14" t="s">
        <v>646</v>
      </c>
    </row>
    <row r="1282" spans="1:4">
      <c r="A1282" s="14">
        <v>587</v>
      </c>
      <c r="B1282" s="14" t="s">
        <v>617</v>
      </c>
      <c r="C1282" s="14">
        <v>103</v>
      </c>
      <c r="D1282" s="14" t="s">
        <v>646</v>
      </c>
    </row>
    <row r="1283" spans="1:4">
      <c r="A1283" s="14">
        <v>588</v>
      </c>
      <c r="B1283" s="14" t="s">
        <v>618</v>
      </c>
      <c r="C1283" s="14">
        <v>8</v>
      </c>
      <c r="D1283" s="14" t="s">
        <v>646</v>
      </c>
    </row>
    <row r="1284" spans="1:4">
      <c r="A1284" s="14">
        <v>176</v>
      </c>
      <c r="B1284" s="14" t="s">
        <v>193</v>
      </c>
      <c r="C1284" s="14">
        <v>1</v>
      </c>
      <c r="D1284" s="14" t="s">
        <v>646</v>
      </c>
    </row>
    <row r="1285" spans="1:4">
      <c r="A1285" s="14">
        <v>184</v>
      </c>
      <c r="B1285" s="14" t="s">
        <v>201</v>
      </c>
      <c r="C1285" s="14">
        <v>1</v>
      </c>
      <c r="D1285" s="14" t="s">
        <v>646</v>
      </c>
    </row>
    <row r="1286" spans="1:4">
      <c r="A1286" s="14">
        <v>186</v>
      </c>
      <c r="B1286" s="14" t="s">
        <v>204</v>
      </c>
      <c r="C1286" s="14">
        <v>155</v>
      </c>
      <c r="D1286" s="14" t="s">
        <v>646</v>
      </c>
    </row>
    <row r="1287" spans="1:4">
      <c r="A1287" s="14">
        <v>188</v>
      </c>
      <c r="B1287" s="14" t="s">
        <v>206</v>
      </c>
      <c r="C1287" s="14">
        <v>1</v>
      </c>
      <c r="D1287" s="14" t="s">
        <v>646</v>
      </c>
    </row>
    <row r="1288" spans="1:4">
      <c r="A1288" s="14">
        <v>189</v>
      </c>
      <c r="B1288" s="14" t="s">
        <v>207</v>
      </c>
      <c r="C1288" s="14">
        <v>2</v>
      </c>
      <c r="D1288" s="14" t="s">
        <v>646</v>
      </c>
    </row>
    <row r="1289" spans="1:4">
      <c r="A1289" s="14">
        <v>255</v>
      </c>
      <c r="B1289" s="14" t="s">
        <v>275</v>
      </c>
      <c r="C1289" s="14">
        <v>0</v>
      </c>
      <c r="D1289" s="14" t="s">
        <v>646</v>
      </c>
    </row>
    <row r="1290" spans="1:4">
      <c r="A1290" s="14">
        <v>187</v>
      </c>
      <c r="B1290" s="14" t="s">
        <v>205</v>
      </c>
      <c r="C1290" s="14">
        <v>15</v>
      </c>
      <c r="D1290" s="14" t="s">
        <v>646</v>
      </c>
    </row>
    <row r="1291" spans="1:4">
      <c r="A1291" s="14">
        <v>148</v>
      </c>
      <c r="B1291" s="14" t="s">
        <v>164</v>
      </c>
      <c r="C1291" s="14">
        <v>186</v>
      </c>
      <c r="D1291" s="14" t="s">
        <v>646</v>
      </c>
    </row>
    <row r="1292" spans="1:4">
      <c r="A1292" s="14">
        <v>149</v>
      </c>
      <c r="B1292" s="14" t="s">
        <v>165</v>
      </c>
      <c r="C1292" s="14">
        <v>18</v>
      </c>
      <c r="D1292" s="14" t="s">
        <v>646</v>
      </c>
    </row>
    <row r="1293" spans="1:4">
      <c r="A1293" s="14">
        <v>109</v>
      </c>
      <c r="B1293" s="14" t="s">
        <v>121</v>
      </c>
      <c r="C1293" s="14">
        <v>690</v>
      </c>
      <c r="D1293" s="14" t="s">
        <v>646</v>
      </c>
    </row>
    <row r="1294" spans="1:4">
      <c r="A1294" s="14">
        <v>133</v>
      </c>
      <c r="B1294" s="14" t="s">
        <v>148</v>
      </c>
      <c r="C1294" s="14">
        <v>92</v>
      </c>
      <c r="D1294" s="14" t="s">
        <v>646</v>
      </c>
    </row>
    <row r="1295" spans="1:4">
      <c r="A1295" s="14">
        <v>199</v>
      </c>
      <c r="B1295" s="14" t="s">
        <v>218</v>
      </c>
      <c r="C1295" s="14">
        <v>1026</v>
      </c>
      <c r="D1295" s="14" t="s">
        <v>646</v>
      </c>
    </row>
    <row r="1296" spans="1:4">
      <c r="A1296" s="14">
        <v>203</v>
      </c>
      <c r="B1296" s="14" t="s">
        <v>222</v>
      </c>
      <c r="C1296" s="14">
        <v>469</v>
      </c>
      <c r="D1296" s="14" t="s">
        <v>646</v>
      </c>
    </row>
    <row r="1297" spans="1:4">
      <c r="A1297" s="14">
        <v>237</v>
      </c>
      <c r="B1297" s="14" t="s">
        <v>256</v>
      </c>
      <c r="C1297" s="14">
        <v>1522</v>
      </c>
      <c r="D1297" s="14" t="s">
        <v>646</v>
      </c>
    </row>
    <row r="1298" spans="1:4">
      <c r="A1298" s="14">
        <v>239</v>
      </c>
      <c r="B1298" s="14" t="s">
        <v>259</v>
      </c>
      <c r="C1298" s="14">
        <v>52</v>
      </c>
      <c r="D1298" s="14" t="s">
        <v>646</v>
      </c>
    </row>
    <row r="1299" spans="1:4">
      <c r="A1299" s="14">
        <v>269</v>
      </c>
      <c r="B1299" s="14" t="s">
        <v>289</v>
      </c>
      <c r="C1299" s="14">
        <v>1</v>
      </c>
      <c r="D1299" s="14" t="s">
        <v>646</v>
      </c>
    </row>
    <row r="1300" spans="1:4">
      <c r="A1300" s="14">
        <v>283</v>
      </c>
      <c r="B1300" s="14" t="s">
        <v>304</v>
      </c>
      <c r="C1300" s="14">
        <v>3434</v>
      </c>
      <c r="D1300" s="14" t="s">
        <v>646</v>
      </c>
    </row>
    <row r="1301" spans="1:4">
      <c r="A1301" s="14">
        <v>299</v>
      </c>
      <c r="B1301" s="14" t="s">
        <v>320</v>
      </c>
      <c r="C1301" s="14">
        <v>17</v>
      </c>
      <c r="D1301" s="14" t="s">
        <v>646</v>
      </c>
    </row>
    <row r="1302" spans="1:4">
      <c r="A1302" s="14">
        <v>124</v>
      </c>
      <c r="B1302" s="14" t="s">
        <v>139</v>
      </c>
      <c r="C1302" s="14">
        <v>0</v>
      </c>
      <c r="D1302" s="14" t="s">
        <v>646</v>
      </c>
    </row>
    <row r="1303" spans="1:4">
      <c r="A1303" s="14">
        <v>191</v>
      </c>
      <c r="B1303" s="14" t="s">
        <v>210</v>
      </c>
      <c r="C1303" s="14">
        <v>2088</v>
      </c>
      <c r="D1303" s="14" t="s">
        <v>646</v>
      </c>
    </row>
    <row r="1304" spans="1:4">
      <c r="A1304" s="14">
        <v>195</v>
      </c>
      <c r="B1304" s="14" t="s">
        <v>214</v>
      </c>
      <c r="C1304" s="14">
        <v>0</v>
      </c>
      <c r="D1304" s="14" t="s">
        <v>646</v>
      </c>
    </row>
    <row r="1305" spans="1:4">
      <c r="A1305" s="14">
        <v>200</v>
      </c>
      <c r="B1305" s="14" t="s">
        <v>219</v>
      </c>
      <c r="C1305" s="14">
        <v>3099</v>
      </c>
      <c r="D1305" s="14" t="s">
        <v>646</v>
      </c>
    </row>
    <row r="1306" spans="1:4">
      <c r="A1306" s="14">
        <v>205</v>
      </c>
      <c r="B1306" s="14" t="s">
        <v>224</v>
      </c>
      <c r="C1306" s="14">
        <v>430</v>
      </c>
      <c r="D1306" s="14" t="s">
        <v>646</v>
      </c>
    </row>
    <row r="1307" spans="1:4">
      <c r="A1307" s="14">
        <v>273</v>
      </c>
      <c r="B1307" s="14" t="s">
        <v>293</v>
      </c>
      <c r="C1307" s="14">
        <v>0</v>
      </c>
      <c r="D1307" s="14" t="s">
        <v>646</v>
      </c>
    </row>
    <row r="1308" spans="1:4">
      <c r="A1308" s="14">
        <v>206</v>
      </c>
      <c r="B1308" s="14" t="s">
        <v>225</v>
      </c>
      <c r="C1308" s="14">
        <v>6290</v>
      </c>
      <c r="D1308" s="14" t="s">
        <v>646</v>
      </c>
    </row>
    <row r="1309" spans="1:4">
      <c r="A1309" s="14">
        <v>221</v>
      </c>
      <c r="B1309" s="14" t="s">
        <v>240</v>
      </c>
      <c r="C1309" s="14">
        <v>304</v>
      </c>
      <c r="D1309" s="14" t="s">
        <v>646</v>
      </c>
    </row>
    <row r="1310" spans="1:4">
      <c r="A1310" s="14">
        <v>268</v>
      </c>
      <c r="B1310" s="14" t="s">
        <v>288</v>
      </c>
      <c r="C1310" s="14">
        <v>100</v>
      </c>
      <c r="D1310" s="14" t="s">
        <v>646</v>
      </c>
    </row>
    <row r="1311" spans="1:4">
      <c r="A1311" s="14">
        <v>270</v>
      </c>
      <c r="B1311" s="14" t="s">
        <v>290</v>
      </c>
      <c r="C1311" s="14">
        <v>0</v>
      </c>
      <c r="D1311" s="14" t="s">
        <v>646</v>
      </c>
    </row>
    <row r="1312" spans="1:4">
      <c r="A1312" s="14">
        <v>190</v>
      </c>
      <c r="B1312" s="14" t="s">
        <v>209</v>
      </c>
      <c r="C1312" s="14">
        <v>1069</v>
      </c>
      <c r="D1312" s="14" t="s">
        <v>646</v>
      </c>
    </row>
    <row r="1313" spans="1:4">
      <c r="A1313" s="14">
        <v>201</v>
      </c>
      <c r="B1313" s="14" t="s">
        <v>220</v>
      </c>
      <c r="C1313" s="14">
        <v>27</v>
      </c>
      <c r="D1313" s="14" t="s">
        <v>646</v>
      </c>
    </row>
    <row r="1314" spans="1:4">
      <c r="A1314" s="14">
        <v>202</v>
      </c>
      <c r="B1314" s="14" t="s">
        <v>221</v>
      </c>
      <c r="C1314" s="14">
        <v>162</v>
      </c>
      <c r="D1314" s="14" t="s">
        <v>646</v>
      </c>
    </row>
    <row r="1315" spans="1:4">
      <c r="A1315" s="14">
        <v>215</v>
      </c>
      <c r="B1315" s="14" t="s">
        <v>234</v>
      </c>
      <c r="C1315" s="14">
        <v>2464</v>
      </c>
      <c r="D1315" s="14" t="s">
        <v>646</v>
      </c>
    </row>
    <row r="1316" spans="1:4">
      <c r="A1316" s="14">
        <v>232</v>
      </c>
      <c r="B1316" s="14" t="s">
        <v>251</v>
      </c>
      <c r="C1316" s="14">
        <v>192</v>
      </c>
      <c r="D1316" s="14" t="s">
        <v>646</v>
      </c>
    </row>
    <row r="1317" spans="1:4">
      <c r="A1317" s="14">
        <v>236</v>
      </c>
      <c r="B1317" s="14" t="s">
        <v>255</v>
      </c>
      <c r="C1317" s="14">
        <v>483</v>
      </c>
      <c r="D1317" s="14" t="s">
        <v>646</v>
      </c>
    </row>
    <row r="1318" spans="1:4">
      <c r="A1318" s="14">
        <v>241</v>
      </c>
      <c r="B1318" s="14" t="s">
        <v>261</v>
      </c>
      <c r="C1318" s="14">
        <v>0</v>
      </c>
      <c r="D1318" s="14" t="s">
        <v>646</v>
      </c>
    </row>
    <row r="1319" spans="1:4">
      <c r="A1319" s="14">
        <v>242</v>
      </c>
      <c r="B1319" s="14" t="s">
        <v>262</v>
      </c>
      <c r="C1319" s="14">
        <v>421</v>
      </c>
      <c r="D1319" s="14" t="s">
        <v>646</v>
      </c>
    </row>
    <row r="1320" spans="1:4">
      <c r="A1320" s="14">
        <v>243</v>
      </c>
      <c r="B1320" s="14" t="s">
        <v>263</v>
      </c>
      <c r="C1320" s="14">
        <v>1959</v>
      </c>
      <c r="D1320" s="14" t="s">
        <v>646</v>
      </c>
    </row>
    <row r="1321" spans="1:4">
      <c r="A1321" s="14">
        <v>244</v>
      </c>
      <c r="B1321" s="14" t="s">
        <v>264</v>
      </c>
      <c r="C1321" s="14">
        <v>4</v>
      </c>
      <c r="D1321" s="14" t="s">
        <v>646</v>
      </c>
    </row>
    <row r="1322" spans="1:4">
      <c r="A1322" s="14">
        <v>247</v>
      </c>
      <c r="B1322" s="14" t="s">
        <v>267</v>
      </c>
      <c r="C1322" s="14">
        <v>808</v>
      </c>
      <c r="D1322" s="14" t="s">
        <v>646</v>
      </c>
    </row>
    <row r="1323" spans="1:4">
      <c r="A1323" s="14">
        <v>248</v>
      </c>
      <c r="B1323" s="14" t="s">
        <v>268</v>
      </c>
      <c r="C1323" s="14">
        <v>2352</v>
      </c>
      <c r="D1323" s="14" t="s">
        <v>646</v>
      </c>
    </row>
    <row r="1324" spans="1:4">
      <c r="A1324" s="14">
        <v>249</v>
      </c>
      <c r="B1324" s="14" t="s">
        <v>269</v>
      </c>
      <c r="C1324" s="14">
        <v>514</v>
      </c>
      <c r="D1324" s="14" t="s">
        <v>646</v>
      </c>
    </row>
    <row r="1325" spans="1:4">
      <c r="A1325" s="14">
        <v>250</v>
      </c>
      <c r="B1325" s="14" t="s">
        <v>270</v>
      </c>
      <c r="C1325" s="14">
        <v>3824</v>
      </c>
      <c r="D1325" s="14" t="s">
        <v>646</v>
      </c>
    </row>
    <row r="1326" spans="1:4">
      <c r="A1326" s="14">
        <v>251</v>
      </c>
      <c r="B1326" s="14" t="s">
        <v>271</v>
      </c>
      <c r="C1326" s="14">
        <v>20</v>
      </c>
      <c r="D1326" s="14" t="s">
        <v>646</v>
      </c>
    </row>
    <row r="1327" spans="1:4">
      <c r="A1327" s="14">
        <v>252</v>
      </c>
      <c r="B1327" s="14" t="s">
        <v>272</v>
      </c>
      <c r="C1327" s="14">
        <v>912</v>
      </c>
      <c r="D1327" s="14" t="s">
        <v>646</v>
      </c>
    </row>
    <row r="1328" spans="1:4">
      <c r="A1328" s="14">
        <v>253</v>
      </c>
      <c r="B1328" s="14" t="s">
        <v>273</v>
      </c>
      <c r="C1328" s="14">
        <v>763</v>
      </c>
      <c r="D1328" s="14" t="s">
        <v>646</v>
      </c>
    </row>
    <row r="1329" spans="1:4">
      <c r="A1329" s="14">
        <v>254</v>
      </c>
      <c r="B1329" s="14" t="s">
        <v>274</v>
      </c>
      <c r="C1329" s="14">
        <v>751</v>
      </c>
      <c r="D1329" s="14" t="s">
        <v>646</v>
      </c>
    </row>
    <row r="1330" spans="1:4">
      <c r="A1330" s="14">
        <v>256</v>
      </c>
      <c r="B1330" s="14" t="s">
        <v>276</v>
      </c>
      <c r="C1330" s="14">
        <v>1113</v>
      </c>
      <c r="D1330" s="14" t="s">
        <v>646</v>
      </c>
    </row>
    <row r="1331" spans="1:4">
      <c r="A1331" s="14">
        <v>257</v>
      </c>
      <c r="B1331" s="14" t="s">
        <v>277</v>
      </c>
      <c r="C1331" s="14">
        <v>7005</v>
      </c>
      <c r="D1331" s="14" t="s">
        <v>646</v>
      </c>
    </row>
    <row r="1332" spans="1:4">
      <c r="A1332" s="14">
        <v>258</v>
      </c>
      <c r="B1332" s="14" t="s">
        <v>278</v>
      </c>
      <c r="C1332" s="14">
        <v>1504</v>
      </c>
      <c r="D1332" s="14" t="s">
        <v>646</v>
      </c>
    </row>
    <row r="1333" spans="1:4">
      <c r="A1333" s="14">
        <v>265</v>
      </c>
      <c r="B1333" s="14" t="s">
        <v>285</v>
      </c>
      <c r="C1333" s="14">
        <v>338</v>
      </c>
      <c r="D1333" s="14" t="s">
        <v>646</v>
      </c>
    </row>
    <row r="1334" spans="1:4">
      <c r="A1334" s="14">
        <v>276</v>
      </c>
      <c r="B1334" s="14" t="s">
        <v>296</v>
      </c>
      <c r="C1334" s="14">
        <v>52</v>
      </c>
      <c r="D1334" s="14" t="s">
        <v>646</v>
      </c>
    </row>
    <row r="1335" spans="1:4">
      <c r="A1335" s="14">
        <v>290</v>
      </c>
      <c r="B1335" s="14" t="s">
        <v>311</v>
      </c>
      <c r="C1335" s="14">
        <v>444</v>
      </c>
      <c r="D1335" s="14" t="s">
        <v>646</v>
      </c>
    </row>
    <row r="1336" spans="1:4">
      <c r="A1336" s="14">
        <v>509</v>
      </c>
      <c r="B1336" s="14" t="s">
        <v>535</v>
      </c>
      <c r="C1336" s="14">
        <v>77</v>
      </c>
      <c r="D1336" s="14" t="s">
        <v>646</v>
      </c>
    </row>
    <row r="1337" spans="1:4">
      <c r="A1337" s="14">
        <v>260</v>
      </c>
      <c r="B1337" s="14" t="s">
        <v>280</v>
      </c>
      <c r="C1337" s="14">
        <v>41209</v>
      </c>
      <c r="D1337" s="14" t="s">
        <v>646</v>
      </c>
    </row>
    <row r="1338" spans="1:4">
      <c r="A1338" s="14">
        <v>262</v>
      </c>
      <c r="B1338" s="14" t="s">
        <v>282</v>
      </c>
      <c r="C1338" s="14">
        <v>3859</v>
      </c>
      <c r="D1338" s="14" t="s">
        <v>646</v>
      </c>
    </row>
    <row r="1339" spans="1:4">
      <c r="A1339" s="14">
        <v>263</v>
      </c>
      <c r="B1339" s="14" t="s">
        <v>283</v>
      </c>
      <c r="C1339" s="14">
        <v>28</v>
      </c>
      <c r="D1339" s="14" t="s">
        <v>646</v>
      </c>
    </row>
    <row r="1340" spans="1:4">
      <c r="A1340" s="14">
        <v>264</v>
      </c>
      <c r="B1340" s="14" t="s">
        <v>284</v>
      </c>
      <c r="C1340" s="14">
        <v>3050</v>
      </c>
      <c r="D1340" s="14" t="s">
        <v>646</v>
      </c>
    </row>
    <row r="1341" spans="1:4">
      <c r="A1341" s="14">
        <v>266</v>
      </c>
      <c r="B1341" s="14" t="s">
        <v>286</v>
      </c>
      <c r="C1341" s="14">
        <v>2904</v>
      </c>
      <c r="D1341" s="14" t="s">
        <v>646</v>
      </c>
    </row>
    <row r="1342" spans="1:4">
      <c r="A1342" s="14">
        <v>284</v>
      </c>
      <c r="B1342" s="14" t="s">
        <v>305</v>
      </c>
      <c r="C1342" s="14">
        <v>1057</v>
      </c>
      <c r="D1342" s="14" t="s">
        <v>646</v>
      </c>
    </row>
    <row r="1343" spans="1:4">
      <c r="A1343" s="14">
        <v>572</v>
      </c>
      <c r="B1343" s="14" t="s">
        <v>602</v>
      </c>
      <c r="C1343" s="14">
        <v>1591</v>
      </c>
      <c r="D1343" s="14" t="s">
        <v>646</v>
      </c>
    </row>
    <row r="1344" spans="1:4">
      <c r="A1344" s="14">
        <v>573</v>
      </c>
      <c r="B1344" s="14" t="s">
        <v>603</v>
      </c>
      <c r="C1344" s="14">
        <v>2401</v>
      </c>
      <c r="D1344" s="14" t="s">
        <v>646</v>
      </c>
    </row>
    <row r="1345" spans="1:4">
      <c r="A1345" s="14">
        <v>208</v>
      </c>
      <c r="B1345" s="14" t="s">
        <v>227</v>
      </c>
      <c r="C1345" s="14">
        <v>6826</v>
      </c>
      <c r="D1345" s="14" t="s">
        <v>646</v>
      </c>
    </row>
    <row r="1346" spans="1:4">
      <c r="A1346" s="14">
        <v>209</v>
      </c>
      <c r="B1346" s="14" t="s">
        <v>228</v>
      </c>
      <c r="C1346" s="14">
        <v>7254</v>
      </c>
      <c r="D1346" s="14" t="s">
        <v>646</v>
      </c>
    </row>
    <row r="1347" spans="1:4">
      <c r="A1347" s="14">
        <v>211</v>
      </c>
      <c r="B1347" s="14" t="s">
        <v>230</v>
      </c>
      <c r="C1347" s="14">
        <v>145</v>
      </c>
      <c r="D1347" s="14" t="s">
        <v>646</v>
      </c>
    </row>
    <row r="1348" spans="1:4">
      <c r="A1348" s="14">
        <v>212</v>
      </c>
      <c r="B1348" s="14" t="s">
        <v>231</v>
      </c>
      <c r="C1348" s="14">
        <v>4259</v>
      </c>
      <c r="D1348" s="14" t="s">
        <v>646</v>
      </c>
    </row>
    <row r="1349" spans="1:4">
      <c r="A1349" s="14">
        <v>213</v>
      </c>
      <c r="B1349" s="14" t="s">
        <v>232</v>
      </c>
      <c r="C1349" s="14">
        <v>6725</v>
      </c>
      <c r="D1349" s="14" t="s">
        <v>646</v>
      </c>
    </row>
    <row r="1350" spans="1:4">
      <c r="A1350" s="14">
        <v>214</v>
      </c>
      <c r="B1350" s="14" t="s">
        <v>233</v>
      </c>
      <c r="C1350" s="14">
        <v>2636</v>
      </c>
      <c r="D1350" s="14" t="s">
        <v>646</v>
      </c>
    </row>
    <row r="1351" spans="1:4">
      <c r="A1351" s="14">
        <v>217</v>
      </c>
      <c r="B1351" s="14" t="s">
        <v>236</v>
      </c>
      <c r="C1351" s="14">
        <v>1</v>
      </c>
      <c r="D1351" s="14" t="s">
        <v>646</v>
      </c>
    </row>
    <row r="1352" spans="1:4">
      <c r="A1352" s="14">
        <v>293</v>
      </c>
      <c r="B1352" s="14" t="s">
        <v>314</v>
      </c>
      <c r="C1352" s="14">
        <v>15904</v>
      </c>
      <c r="D1352" s="14" t="s">
        <v>646</v>
      </c>
    </row>
    <row r="1353" spans="1:4">
      <c r="A1353" s="14">
        <v>294</v>
      </c>
      <c r="B1353" s="14" t="s">
        <v>315</v>
      </c>
      <c r="C1353" s="14">
        <v>3154</v>
      </c>
      <c r="D1353" s="14" t="s">
        <v>646</v>
      </c>
    </row>
    <row r="1354" spans="1:4">
      <c r="A1354" s="14">
        <v>300</v>
      </c>
      <c r="B1354" s="14" t="s">
        <v>321</v>
      </c>
      <c r="C1354" s="14">
        <v>88</v>
      </c>
      <c r="D1354" s="14" t="s">
        <v>646</v>
      </c>
    </row>
    <row r="1355" spans="1:4">
      <c r="A1355" s="14">
        <v>311</v>
      </c>
      <c r="B1355" s="14" t="s">
        <v>332</v>
      </c>
      <c r="C1355" s="14">
        <v>1377</v>
      </c>
      <c r="D1355" s="14" t="s">
        <v>646</v>
      </c>
    </row>
    <row r="1356" spans="1:4">
      <c r="A1356" s="14">
        <v>313</v>
      </c>
      <c r="B1356" s="14" t="s">
        <v>334</v>
      </c>
      <c r="C1356" s="14">
        <v>3619</v>
      </c>
      <c r="D1356" s="14" t="s">
        <v>646</v>
      </c>
    </row>
    <row r="1357" spans="1:4">
      <c r="A1357" s="14">
        <v>396</v>
      </c>
      <c r="B1357" s="14" t="s">
        <v>419</v>
      </c>
      <c r="C1357" s="14">
        <v>99</v>
      </c>
      <c r="D1357" s="14" t="s">
        <v>646</v>
      </c>
    </row>
    <row r="1358" spans="1:4">
      <c r="A1358" s="14">
        <v>93</v>
      </c>
      <c r="B1358" s="14" t="s">
        <v>104</v>
      </c>
      <c r="C1358" s="14">
        <v>195</v>
      </c>
      <c r="D1358" s="14" t="s">
        <v>646</v>
      </c>
    </row>
    <row r="1359" spans="1:4">
      <c r="A1359" s="14">
        <v>192</v>
      </c>
      <c r="B1359" s="14" t="s">
        <v>211</v>
      </c>
      <c r="C1359" s="14">
        <v>62</v>
      </c>
      <c r="D1359" s="14" t="s">
        <v>646</v>
      </c>
    </row>
    <row r="1360" spans="1:4">
      <c r="A1360" s="14">
        <v>193</v>
      </c>
      <c r="B1360" s="14" t="s">
        <v>212</v>
      </c>
      <c r="C1360" s="14">
        <v>423</v>
      </c>
      <c r="D1360" s="14" t="s">
        <v>646</v>
      </c>
    </row>
    <row r="1361" spans="1:4">
      <c r="A1361" s="14">
        <v>194</v>
      </c>
      <c r="B1361" s="14" t="s">
        <v>213</v>
      </c>
      <c r="C1361" s="14">
        <v>3347</v>
      </c>
      <c r="D1361" s="14" t="s">
        <v>646</v>
      </c>
    </row>
    <row r="1362" spans="1:4">
      <c r="A1362" s="14">
        <v>196</v>
      </c>
      <c r="B1362" s="14" t="s">
        <v>215</v>
      </c>
      <c r="C1362" s="14">
        <v>24</v>
      </c>
      <c r="D1362" s="14" t="s">
        <v>646</v>
      </c>
    </row>
    <row r="1363" spans="1:4">
      <c r="A1363" s="14">
        <v>197</v>
      </c>
      <c r="B1363" s="14" t="s">
        <v>216</v>
      </c>
      <c r="C1363" s="14">
        <v>65</v>
      </c>
      <c r="D1363" s="14" t="s">
        <v>646</v>
      </c>
    </row>
    <row r="1364" spans="1:4">
      <c r="A1364" s="14">
        <v>198</v>
      </c>
      <c r="B1364" s="14" t="s">
        <v>217</v>
      </c>
      <c r="C1364" s="14">
        <v>170</v>
      </c>
      <c r="D1364" s="14" t="s">
        <v>646</v>
      </c>
    </row>
    <row r="1365" spans="1:4">
      <c r="A1365" s="14">
        <v>222</v>
      </c>
      <c r="B1365" s="14" t="s">
        <v>241</v>
      </c>
      <c r="C1365" s="14">
        <v>1633</v>
      </c>
      <c r="D1365" s="14" t="s">
        <v>646</v>
      </c>
    </row>
    <row r="1366" spans="1:4">
      <c r="A1366" s="14">
        <v>223</v>
      </c>
      <c r="B1366" s="14" t="s">
        <v>242</v>
      </c>
      <c r="C1366" s="14">
        <v>121</v>
      </c>
      <c r="D1366" s="14" t="s">
        <v>646</v>
      </c>
    </row>
    <row r="1367" spans="1:4">
      <c r="A1367" s="14">
        <v>261</v>
      </c>
      <c r="B1367" s="14" t="s">
        <v>281</v>
      </c>
      <c r="C1367" s="14">
        <v>10215</v>
      </c>
      <c r="D1367" s="14" t="s">
        <v>646</v>
      </c>
    </row>
    <row r="1368" spans="1:4">
      <c r="A1368" s="14">
        <v>267</v>
      </c>
      <c r="B1368" s="14" t="s">
        <v>287</v>
      </c>
      <c r="C1368" s="14">
        <v>54</v>
      </c>
      <c r="D1368" s="14" t="s">
        <v>646</v>
      </c>
    </row>
    <row r="1369" spans="1:4">
      <c r="A1369" s="14">
        <v>271</v>
      </c>
      <c r="B1369" s="14" t="s">
        <v>291</v>
      </c>
      <c r="C1369" s="14">
        <v>50</v>
      </c>
      <c r="D1369" s="14" t="s">
        <v>646</v>
      </c>
    </row>
    <row r="1370" spans="1:4">
      <c r="A1370" s="14">
        <v>272</v>
      </c>
      <c r="B1370" s="14" t="s">
        <v>292</v>
      </c>
      <c r="C1370" s="14">
        <v>31</v>
      </c>
      <c r="D1370" s="14" t="s">
        <v>646</v>
      </c>
    </row>
    <row r="1371" spans="1:4">
      <c r="A1371" s="14">
        <v>279</v>
      </c>
      <c r="B1371" s="14" t="s">
        <v>299</v>
      </c>
      <c r="C1371" s="14">
        <v>1228</v>
      </c>
      <c r="D1371" s="14" t="s">
        <v>646</v>
      </c>
    </row>
    <row r="1372" spans="1:4">
      <c r="A1372" s="14">
        <v>281</v>
      </c>
      <c r="B1372" s="14" t="s">
        <v>302</v>
      </c>
      <c r="C1372" s="14">
        <v>1112</v>
      </c>
      <c r="D1372" s="14" t="s">
        <v>646</v>
      </c>
    </row>
    <row r="1373" spans="1:4">
      <c r="A1373" s="14">
        <v>292</v>
      </c>
      <c r="B1373" s="14" t="s">
        <v>313</v>
      </c>
      <c r="C1373" s="14">
        <v>0</v>
      </c>
      <c r="D1373" s="14" t="s">
        <v>646</v>
      </c>
    </row>
    <row r="1374" spans="1:4">
      <c r="A1374" s="14">
        <v>295</v>
      </c>
      <c r="B1374" s="14" t="s">
        <v>316</v>
      </c>
      <c r="C1374" s="14">
        <v>1181</v>
      </c>
      <c r="D1374" s="14" t="s">
        <v>646</v>
      </c>
    </row>
    <row r="1375" spans="1:4">
      <c r="A1375" s="14">
        <v>296</v>
      </c>
      <c r="B1375" s="14" t="s">
        <v>317</v>
      </c>
      <c r="C1375" s="14">
        <v>0</v>
      </c>
      <c r="D1375" s="14" t="s">
        <v>646</v>
      </c>
    </row>
    <row r="1376" spans="1:4">
      <c r="A1376" s="14">
        <v>305</v>
      </c>
      <c r="B1376" s="14" t="s">
        <v>326</v>
      </c>
      <c r="C1376" s="14">
        <v>0</v>
      </c>
      <c r="D1376" s="14" t="s">
        <v>646</v>
      </c>
    </row>
    <row r="1377" spans="1:4">
      <c r="A1377" s="14">
        <v>306</v>
      </c>
      <c r="B1377" s="14" t="s">
        <v>327</v>
      </c>
      <c r="C1377" s="14">
        <v>1</v>
      </c>
      <c r="D1377" s="14" t="s">
        <v>646</v>
      </c>
    </row>
    <row r="1378" spans="1:4">
      <c r="A1378" s="14">
        <v>307</v>
      </c>
      <c r="B1378" s="14" t="s">
        <v>328</v>
      </c>
      <c r="C1378" s="14">
        <v>1</v>
      </c>
      <c r="D1378" s="14" t="s">
        <v>646</v>
      </c>
    </row>
    <row r="1379" spans="1:4">
      <c r="A1379" s="14">
        <v>312</v>
      </c>
      <c r="B1379" s="14" t="s">
        <v>333</v>
      </c>
      <c r="C1379" s="14">
        <v>2179</v>
      </c>
      <c r="D1379" s="14" t="s">
        <v>646</v>
      </c>
    </row>
    <row r="1380" spans="1:4">
      <c r="A1380" s="14">
        <v>314</v>
      </c>
      <c r="B1380" s="14" t="s">
        <v>335</v>
      </c>
      <c r="C1380" s="14">
        <v>8680</v>
      </c>
      <c r="D1380" s="14" t="s">
        <v>646</v>
      </c>
    </row>
    <row r="1381" spans="1:4">
      <c r="A1381" s="14">
        <v>315</v>
      </c>
      <c r="B1381" s="14" t="s">
        <v>337</v>
      </c>
      <c r="C1381" s="14">
        <v>1</v>
      </c>
      <c r="D1381" s="14" t="s">
        <v>646</v>
      </c>
    </row>
    <row r="1382" spans="1:4">
      <c r="A1382" s="14">
        <v>316</v>
      </c>
      <c r="B1382" s="14" t="s">
        <v>338</v>
      </c>
      <c r="C1382" s="14">
        <v>49</v>
      </c>
      <c r="D1382" s="14" t="s">
        <v>646</v>
      </c>
    </row>
    <row r="1383" spans="1:4">
      <c r="A1383" s="14">
        <v>317</v>
      </c>
      <c r="B1383" s="14" t="s">
        <v>339</v>
      </c>
      <c r="C1383" s="14">
        <v>240</v>
      </c>
      <c r="D1383" s="14" t="s">
        <v>646</v>
      </c>
    </row>
    <row r="1384" spans="1:4">
      <c r="A1384" s="14">
        <v>318</v>
      </c>
      <c r="B1384" s="14" t="s">
        <v>340</v>
      </c>
      <c r="C1384" s="14">
        <v>134</v>
      </c>
      <c r="D1384" s="14" t="s">
        <v>646</v>
      </c>
    </row>
    <row r="1385" spans="1:4">
      <c r="A1385" s="14">
        <v>321</v>
      </c>
      <c r="B1385" s="14" t="s">
        <v>344</v>
      </c>
      <c r="C1385" s="14">
        <v>3059</v>
      </c>
      <c r="D1385" s="14" t="s">
        <v>646</v>
      </c>
    </row>
    <row r="1386" spans="1:4">
      <c r="A1386" s="14">
        <v>322</v>
      </c>
      <c r="B1386" s="14" t="s">
        <v>345</v>
      </c>
      <c r="C1386" s="14">
        <v>3279</v>
      </c>
      <c r="D1386" s="14" t="s">
        <v>646</v>
      </c>
    </row>
    <row r="1387" spans="1:4">
      <c r="A1387" s="14">
        <v>323</v>
      </c>
      <c r="B1387" s="14" t="s">
        <v>346</v>
      </c>
      <c r="C1387" s="14">
        <v>5323</v>
      </c>
      <c r="D1387" s="14" t="s">
        <v>646</v>
      </c>
    </row>
    <row r="1388" spans="1:4">
      <c r="A1388" s="14">
        <v>324</v>
      </c>
      <c r="B1388" s="14" t="s">
        <v>347</v>
      </c>
      <c r="C1388" s="14">
        <v>138</v>
      </c>
      <c r="D1388" s="14" t="s">
        <v>646</v>
      </c>
    </row>
    <row r="1389" spans="1:4">
      <c r="A1389" s="14">
        <v>325</v>
      </c>
      <c r="B1389" s="14" t="s">
        <v>348</v>
      </c>
      <c r="C1389" s="14">
        <v>763</v>
      </c>
      <c r="D1389" s="14" t="s">
        <v>646</v>
      </c>
    </row>
    <row r="1390" spans="1:4">
      <c r="A1390" s="14">
        <v>326</v>
      </c>
      <c r="B1390" s="14" t="s">
        <v>349</v>
      </c>
      <c r="C1390" s="14">
        <v>1269</v>
      </c>
      <c r="D1390" s="14" t="s">
        <v>646</v>
      </c>
    </row>
    <row r="1391" spans="1:4">
      <c r="A1391" s="14">
        <v>327</v>
      </c>
      <c r="B1391" s="14" t="s">
        <v>350</v>
      </c>
      <c r="C1391" s="14">
        <v>417</v>
      </c>
      <c r="D1391" s="14" t="s">
        <v>646</v>
      </c>
    </row>
    <row r="1392" spans="1:4">
      <c r="A1392" s="14">
        <v>328</v>
      </c>
      <c r="B1392" s="14" t="s">
        <v>351</v>
      </c>
      <c r="C1392" s="14">
        <v>2424</v>
      </c>
      <c r="D1392" s="14" t="s">
        <v>646</v>
      </c>
    </row>
    <row r="1393" spans="1:4">
      <c r="A1393" s="14">
        <v>329</v>
      </c>
      <c r="B1393" s="14" t="s">
        <v>352</v>
      </c>
      <c r="C1393" s="14">
        <v>458</v>
      </c>
      <c r="D1393" s="14" t="s">
        <v>646</v>
      </c>
    </row>
    <row r="1394" spans="1:4">
      <c r="A1394" s="14">
        <v>330</v>
      </c>
      <c r="B1394" s="14" t="s">
        <v>353</v>
      </c>
      <c r="C1394" s="14">
        <v>342</v>
      </c>
      <c r="D1394" s="14" t="s">
        <v>646</v>
      </c>
    </row>
    <row r="1395" spans="1:4">
      <c r="A1395" s="14">
        <v>331</v>
      </c>
      <c r="B1395" s="14" t="s">
        <v>354</v>
      </c>
      <c r="C1395" s="14">
        <v>451</v>
      </c>
      <c r="D1395" s="14" t="s">
        <v>646</v>
      </c>
    </row>
    <row r="1396" spans="1:4">
      <c r="A1396" s="14">
        <v>332</v>
      </c>
      <c r="B1396" s="14" t="s">
        <v>355</v>
      </c>
      <c r="C1396" s="14">
        <v>316</v>
      </c>
      <c r="D1396" s="14" t="s">
        <v>646</v>
      </c>
    </row>
    <row r="1397" spans="1:4">
      <c r="A1397" s="14">
        <v>333</v>
      </c>
      <c r="B1397" s="14" t="s">
        <v>356</v>
      </c>
      <c r="C1397" s="14">
        <v>1042</v>
      </c>
      <c r="D1397" s="14" t="s">
        <v>646</v>
      </c>
    </row>
    <row r="1398" spans="1:4">
      <c r="A1398" s="14">
        <v>335</v>
      </c>
      <c r="B1398" s="14" t="s">
        <v>358</v>
      </c>
      <c r="C1398" s="14">
        <v>1201</v>
      </c>
      <c r="D1398" s="14" t="s">
        <v>646</v>
      </c>
    </row>
    <row r="1399" spans="1:4">
      <c r="A1399" s="14">
        <v>336</v>
      </c>
      <c r="B1399" s="14" t="s">
        <v>359</v>
      </c>
      <c r="C1399" s="14">
        <v>260</v>
      </c>
      <c r="D1399" s="14" t="s">
        <v>646</v>
      </c>
    </row>
    <row r="1400" spans="1:4">
      <c r="A1400" s="14">
        <v>338</v>
      </c>
      <c r="B1400" s="14" t="s">
        <v>361</v>
      </c>
      <c r="C1400" s="14">
        <v>334</v>
      </c>
      <c r="D1400" s="14" t="s">
        <v>646</v>
      </c>
    </row>
    <row r="1401" spans="1:4">
      <c r="A1401" s="14">
        <v>342</v>
      </c>
      <c r="B1401" s="14" t="s">
        <v>365</v>
      </c>
      <c r="C1401" s="14">
        <v>179</v>
      </c>
      <c r="D1401" s="14" t="s">
        <v>646</v>
      </c>
    </row>
    <row r="1402" spans="1:4">
      <c r="A1402" s="14">
        <v>343</v>
      </c>
      <c r="B1402" s="14" t="s">
        <v>366</v>
      </c>
      <c r="C1402" s="14">
        <v>482</v>
      </c>
      <c r="D1402" s="14" t="s">
        <v>646</v>
      </c>
    </row>
    <row r="1403" spans="1:4">
      <c r="A1403" s="14">
        <v>344</v>
      </c>
      <c r="B1403" s="14" t="s">
        <v>367</v>
      </c>
      <c r="C1403" s="14">
        <v>19</v>
      </c>
      <c r="D1403" s="14" t="s">
        <v>646</v>
      </c>
    </row>
    <row r="1404" spans="1:4">
      <c r="A1404" s="14">
        <v>346</v>
      </c>
      <c r="B1404" s="14" t="s">
        <v>369</v>
      </c>
      <c r="C1404" s="14">
        <v>1192</v>
      </c>
      <c r="D1404" s="14" t="s">
        <v>646</v>
      </c>
    </row>
    <row r="1405" spans="1:4">
      <c r="A1405" s="14">
        <v>347</v>
      </c>
      <c r="B1405" s="14" t="s">
        <v>370</v>
      </c>
      <c r="C1405" s="14">
        <v>399</v>
      </c>
      <c r="D1405" s="14" t="s">
        <v>646</v>
      </c>
    </row>
    <row r="1406" spans="1:4">
      <c r="A1406" s="14">
        <v>348</v>
      </c>
      <c r="B1406" s="14" t="s">
        <v>371</v>
      </c>
      <c r="C1406" s="14">
        <v>211</v>
      </c>
      <c r="D1406" s="14" t="s">
        <v>646</v>
      </c>
    </row>
    <row r="1407" spans="1:4">
      <c r="A1407" s="14">
        <v>349</v>
      </c>
      <c r="B1407" s="14" t="s">
        <v>372</v>
      </c>
      <c r="C1407" s="14">
        <v>1066</v>
      </c>
      <c r="D1407" s="14" t="s">
        <v>646</v>
      </c>
    </row>
    <row r="1408" spans="1:4">
      <c r="A1408" s="14">
        <v>350</v>
      </c>
      <c r="B1408" s="14" t="s">
        <v>373</v>
      </c>
      <c r="C1408" s="14">
        <v>561</v>
      </c>
      <c r="D1408" s="14" t="s">
        <v>646</v>
      </c>
    </row>
    <row r="1409" spans="1:4">
      <c r="A1409" s="14">
        <v>351</v>
      </c>
      <c r="B1409" s="14" t="s">
        <v>374</v>
      </c>
      <c r="C1409" s="14">
        <v>1045</v>
      </c>
      <c r="D1409" s="14" t="s">
        <v>646</v>
      </c>
    </row>
    <row r="1410" spans="1:4">
      <c r="A1410" s="14">
        <v>352</v>
      </c>
      <c r="B1410" s="14" t="s">
        <v>375</v>
      </c>
      <c r="C1410" s="14">
        <v>1509</v>
      </c>
      <c r="D1410" s="14" t="s">
        <v>646</v>
      </c>
    </row>
    <row r="1411" spans="1:4">
      <c r="A1411" s="14">
        <v>353</v>
      </c>
      <c r="B1411" s="14" t="s">
        <v>376</v>
      </c>
      <c r="C1411" s="14">
        <v>717</v>
      </c>
      <c r="D1411" s="14" t="s">
        <v>646</v>
      </c>
    </row>
    <row r="1412" spans="1:4">
      <c r="A1412" s="14">
        <v>452</v>
      </c>
      <c r="B1412" s="14" t="s">
        <v>477</v>
      </c>
      <c r="C1412" s="14">
        <v>567</v>
      </c>
      <c r="D1412" s="14" t="s">
        <v>646</v>
      </c>
    </row>
    <row r="1413" spans="1:4">
      <c r="A1413" s="14">
        <v>453</v>
      </c>
      <c r="B1413" s="14" t="s">
        <v>478</v>
      </c>
      <c r="C1413" s="14">
        <v>55</v>
      </c>
      <c r="D1413" s="14" t="s">
        <v>646</v>
      </c>
    </row>
    <row r="1414" spans="1:4">
      <c r="A1414" s="14">
        <v>502</v>
      </c>
      <c r="B1414" s="14" t="s">
        <v>528</v>
      </c>
      <c r="C1414" s="14">
        <v>255</v>
      </c>
      <c r="D1414" s="14" t="s">
        <v>646</v>
      </c>
    </row>
    <row r="1415" spans="1:4">
      <c r="A1415" s="14">
        <v>503</v>
      </c>
      <c r="B1415" s="14" t="s">
        <v>529</v>
      </c>
      <c r="C1415" s="14">
        <v>1</v>
      </c>
      <c r="D1415" s="14" t="s">
        <v>646</v>
      </c>
    </row>
    <row r="1416" spans="1:4">
      <c r="A1416" s="14">
        <v>505</v>
      </c>
      <c r="B1416" s="14" t="s">
        <v>531</v>
      </c>
      <c r="C1416" s="14">
        <v>47</v>
      </c>
      <c r="D1416" s="14" t="s">
        <v>646</v>
      </c>
    </row>
    <row r="1417" spans="1:4">
      <c r="A1417" s="14">
        <v>506</v>
      </c>
      <c r="B1417" s="14" t="s">
        <v>532</v>
      </c>
      <c r="C1417" s="14">
        <v>128</v>
      </c>
      <c r="D1417" s="14" t="s">
        <v>646</v>
      </c>
    </row>
    <row r="1418" spans="1:4">
      <c r="A1418" s="14">
        <v>507</v>
      </c>
      <c r="B1418" s="14" t="s">
        <v>533</v>
      </c>
      <c r="C1418" s="14">
        <v>642</v>
      </c>
      <c r="D1418" s="14" t="s">
        <v>646</v>
      </c>
    </row>
    <row r="1419" spans="1:4">
      <c r="A1419" s="14">
        <v>508</v>
      </c>
      <c r="B1419" s="14" t="s">
        <v>534</v>
      </c>
      <c r="C1419" s="14">
        <v>683</v>
      </c>
      <c r="D1419" s="14" t="s">
        <v>646</v>
      </c>
    </row>
    <row r="1420" spans="1:4">
      <c r="A1420" s="14">
        <v>510</v>
      </c>
      <c r="B1420" s="14" t="s">
        <v>536</v>
      </c>
      <c r="C1420" s="14">
        <v>62</v>
      </c>
      <c r="D1420" s="14" t="s">
        <v>646</v>
      </c>
    </row>
    <row r="1421" spans="1:4">
      <c r="A1421" s="14">
        <v>511</v>
      </c>
      <c r="B1421" s="14" t="s">
        <v>537</v>
      </c>
      <c r="C1421" s="14">
        <v>1</v>
      </c>
      <c r="D1421" s="14" t="s">
        <v>646</v>
      </c>
    </row>
    <row r="1422" spans="1:4">
      <c r="A1422" s="14">
        <v>512</v>
      </c>
      <c r="B1422" s="14" t="s">
        <v>538</v>
      </c>
      <c r="C1422" s="14">
        <v>444</v>
      </c>
      <c r="D1422" s="14" t="s">
        <v>646</v>
      </c>
    </row>
    <row r="1423" spans="1:4">
      <c r="A1423" s="14">
        <v>513</v>
      </c>
      <c r="B1423" s="14" t="s">
        <v>539</v>
      </c>
      <c r="C1423" s="14">
        <v>714</v>
      </c>
      <c r="D1423" s="14" t="s">
        <v>646</v>
      </c>
    </row>
    <row r="1424" spans="1:4">
      <c r="A1424" s="14">
        <v>514</v>
      </c>
      <c r="B1424" s="14" t="s">
        <v>540</v>
      </c>
      <c r="C1424" s="14">
        <v>245</v>
      </c>
      <c r="D1424" s="14" t="s">
        <v>646</v>
      </c>
    </row>
    <row r="1425" spans="1:4">
      <c r="A1425" s="14">
        <v>516</v>
      </c>
      <c r="B1425" s="14" t="s">
        <v>542</v>
      </c>
      <c r="C1425" s="14">
        <v>2916</v>
      </c>
      <c r="D1425" s="14" t="s">
        <v>646</v>
      </c>
    </row>
    <row r="1426" spans="1:4">
      <c r="A1426" s="14">
        <v>517</v>
      </c>
      <c r="B1426" s="14" t="s">
        <v>543</v>
      </c>
      <c r="C1426" s="14">
        <v>119</v>
      </c>
      <c r="D1426" s="14" t="s">
        <v>646</v>
      </c>
    </row>
    <row r="1427" spans="1:4">
      <c r="A1427" s="14">
        <v>585</v>
      </c>
      <c r="B1427" s="14" t="s">
        <v>615</v>
      </c>
      <c r="C1427" s="14">
        <v>0</v>
      </c>
      <c r="D1427" s="14" t="s">
        <v>646</v>
      </c>
    </row>
    <row r="1428" spans="1:4">
      <c r="A1428" s="14">
        <v>386</v>
      </c>
      <c r="B1428" s="14" t="s">
        <v>409</v>
      </c>
      <c r="C1428" s="14">
        <v>1719</v>
      </c>
      <c r="D1428" s="14" t="s">
        <v>646</v>
      </c>
    </row>
    <row r="1429" spans="1:4">
      <c r="A1429" s="14">
        <v>387</v>
      </c>
      <c r="B1429" s="14" t="s">
        <v>410</v>
      </c>
      <c r="C1429" s="14">
        <v>0</v>
      </c>
      <c r="D1429" s="14" t="s">
        <v>646</v>
      </c>
    </row>
    <row r="1430" spans="1:4">
      <c r="A1430" s="14">
        <v>577</v>
      </c>
      <c r="B1430" s="14" t="s">
        <v>607</v>
      </c>
      <c r="C1430" s="14">
        <v>0</v>
      </c>
      <c r="D1430" s="14" t="s">
        <v>646</v>
      </c>
    </row>
    <row r="1431" spans="1:4">
      <c r="A1431" s="14">
        <v>390</v>
      </c>
      <c r="B1431" s="14" t="s">
        <v>413</v>
      </c>
      <c r="C1431" s="14">
        <v>4277</v>
      </c>
      <c r="D1431" s="14" t="s">
        <v>646</v>
      </c>
    </row>
    <row r="1432" spans="1:4">
      <c r="A1432" s="14">
        <v>391</v>
      </c>
      <c r="B1432" s="14" t="s">
        <v>414</v>
      </c>
      <c r="C1432" s="14">
        <v>44</v>
      </c>
      <c r="D1432" s="14" t="s">
        <v>646</v>
      </c>
    </row>
    <row r="1433" spans="1:4">
      <c r="A1433" s="14">
        <v>392</v>
      </c>
      <c r="B1433" s="14" t="s">
        <v>415</v>
      </c>
      <c r="C1433" s="14">
        <v>3</v>
      </c>
      <c r="D1433" s="14" t="s">
        <v>646</v>
      </c>
    </row>
    <row r="1434" spans="1:4">
      <c r="A1434" s="14">
        <v>319</v>
      </c>
      <c r="B1434" s="14" t="s">
        <v>341</v>
      </c>
      <c r="C1434" s="14">
        <v>0</v>
      </c>
      <c r="D1434" s="14" t="s">
        <v>646</v>
      </c>
    </row>
    <row r="1435" spans="1:4">
      <c r="A1435" s="14">
        <v>320</v>
      </c>
      <c r="B1435" s="14" t="s">
        <v>342</v>
      </c>
      <c r="C1435" s="14">
        <v>4993</v>
      </c>
      <c r="D1435" s="14" t="s">
        <v>646</v>
      </c>
    </row>
    <row r="1436" spans="1:4">
      <c r="A1436" s="14">
        <v>337</v>
      </c>
      <c r="B1436" s="14" t="s">
        <v>360</v>
      </c>
      <c r="C1436" s="14">
        <v>1925</v>
      </c>
      <c r="D1436" s="14" t="s">
        <v>646</v>
      </c>
    </row>
    <row r="1437" spans="1:4">
      <c r="A1437" s="14">
        <v>339</v>
      </c>
      <c r="B1437" s="14" t="s">
        <v>362</v>
      </c>
      <c r="C1437" s="14">
        <v>1280</v>
      </c>
      <c r="D1437" s="14" t="s">
        <v>646</v>
      </c>
    </row>
    <row r="1438" spans="1:4">
      <c r="A1438" s="14">
        <v>340</v>
      </c>
      <c r="B1438" s="14" t="s">
        <v>363</v>
      </c>
      <c r="C1438" s="14">
        <v>0</v>
      </c>
      <c r="D1438" s="14" t="s">
        <v>646</v>
      </c>
    </row>
    <row r="1439" spans="1:4">
      <c r="A1439" s="14">
        <v>341</v>
      </c>
      <c r="B1439" s="14" t="s">
        <v>364</v>
      </c>
      <c r="C1439" s="14">
        <v>7167</v>
      </c>
      <c r="D1439" s="14" t="s">
        <v>646</v>
      </c>
    </row>
    <row r="1440" spans="1:4">
      <c r="A1440" s="14">
        <v>355</v>
      </c>
      <c r="B1440" s="14" t="s">
        <v>378</v>
      </c>
      <c r="C1440" s="14">
        <v>186</v>
      </c>
      <c r="D1440" s="14" t="s">
        <v>646</v>
      </c>
    </row>
    <row r="1441" spans="1:4">
      <c r="A1441" s="14">
        <v>356</v>
      </c>
      <c r="B1441" s="14" t="s">
        <v>379</v>
      </c>
      <c r="C1441" s="14">
        <v>18</v>
      </c>
      <c r="D1441" s="14" t="s">
        <v>646</v>
      </c>
    </row>
    <row r="1442" spans="1:4">
      <c r="A1442" s="14">
        <v>357</v>
      </c>
      <c r="B1442" s="14" t="s">
        <v>380</v>
      </c>
      <c r="C1442" s="14">
        <v>358</v>
      </c>
      <c r="D1442" s="14" t="s">
        <v>646</v>
      </c>
    </row>
    <row r="1443" spans="1:4">
      <c r="A1443" s="14">
        <v>367</v>
      </c>
      <c r="B1443" s="14" t="s">
        <v>643</v>
      </c>
      <c r="C1443" s="14">
        <v>580</v>
      </c>
      <c r="D1443" s="14" t="s">
        <v>646</v>
      </c>
    </row>
    <row r="1444" spans="1:4">
      <c r="A1444" s="14">
        <v>368</v>
      </c>
      <c r="B1444" s="14" t="s">
        <v>391</v>
      </c>
      <c r="C1444" s="14">
        <v>31</v>
      </c>
      <c r="D1444" s="14" t="s">
        <v>646</v>
      </c>
    </row>
    <row r="1445" spans="1:4">
      <c r="A1445" s="14">
        <v>528</v>
      </c>
      <c r="B1445" s="14" t="s">
        <v>555</v>
      </c>
      <c r="C1445" s="14">
        <v>571</v>
      </c>
      <c r="D1445" s="14" t="s">
        <v>646</v>
      </c>
    </row>
    <row r="1446" spans="1:4">
      <c r="A1446" s="14">
        <v>529</v>
      </c>
      <c r="B1446" s="14" t="s">
        <v>556</v>
      </c>
      <c r="C1446" s="14">
        <v>1075</v>
      </c>
      <c r="D1446" s="14" t="s">
        <v>646</v>
      </c>
    </row>
    <row r="1447" spans="1:4">
      <c r="A1447" s="14">
        <v>530</v>
      </c>
      <c r="B1447" s="14" t="s">
        <v>557</v>
      </c>
      <c r="C1447" s="14">
        <v>0</v>
      </c>
      <c r="D1447" s="14" t="s">
        <v>646</v>
      </c>
    </row>
    <row r="1448" spans="1:4">
      <c r="A1448" s="14">
        <v>531</v>
      </c>
      <c r="B1448" s="14" t="s">
        <v>558</v>
      </c>
      <c r="C1448" s="14">
        <v>230</v>
      </c>
      <c r="D1448" s="14" t="s">
        <v>646</v>
      </c>
    </row>
    <row r="1449" spans="1:4">
      <c r="A1449" s="14">
        <v>532</v>
      </c>
      <c r="B1449" s="14" t="s">
        <v>559</v>
      </c>
      <c r="C1449" s="14">
        <v>160</v>
      </c>
      <c r="D1449" s="14" t="s">
        <v>646</v>
      </c>
    </row>
    <row r="1450" spans="1:4">
      <c r="A1450" s="14">
        <v>533</v>
      </c>
      <c r="B1450" s="14" t="s">
        <v>561</v>
      </c>
      <c r="C1450" s="14">
        <v>268</v>
      </c>
      <c r="D1450" s="14" t="s">
        <v>646</v>
      </c>
    </row>
    <row r="1451" spans="1:4">
      <c r="A1451" s="14">
        <v>534</v>
      </c>
      <c r="B1451" s="14" t="s">
        <v>562</v>
      </c>
      <c r="C1451" s="14">
        <v>61</v>
      </c>
      <c r="D1451" s="14" t="s">
        <v>646</v>
      </c>
    </row>
    <row r="1452" spans="1:4">
      <c r="A1452" s="14">
        <v>535</v>
      </c>
      <c r="B1452" s="14" t="s">
        <v>563</v>
      </c>
      <c r="C1452" s="14">
        <v>1420</v>
      </c>
      <c r="D1452" s="14" t="s">
        <v>646</v>
      </c>
    </row>
    <row r="1453" spans="1:4">
      <c r="A1453" s="14">
        <v>536</v>
      </c>
      <c r="B1453" s="14" t="s">
        <v>564</v>
      </c>
      <c r="C1453" s="14">
        <v>83</v>
      </c>
      <c r="D1453" s="14" t="s">
        <v>646</v>
      </c>
    </row>
    <row r="1454" spans="1:4">
      <c r="A1454" s="14">
        <v>537</v>
      </c>
      <c r="B1454" s="14" t="s">
        <v>565</v>
      </c>
      <c r="C1454" s="14">
        <v>683</v>
      </c>
      <c r="D1454" s="14" t="s">
        <v>646</v>
      </c>
    </row>
    <row r="1455" spans="1:4">
      <c r="A1455" s="14">
        <v>538</v>
      </c>
      <c r="B1455" s="14" t="s">
        <v>566</v>
      </c>
      <c r="C1455" s="14">
        <v>454</v>
      </c>
      <c r="D1455" s="14" t="s">
        <v>646</v>
      </c>
    </row>
    <row r="1456" spans="1:4">
      <c r="A1456" s="14">
        <v>541</v>
      </c>
      <c r="B1456" s="14" t="s">
        <v>570</v>
      </c>
      <c r="C1456" s="14">
        <v>5338</v>
      </c>
      <c r="D1456" s="14" t="s">
        <v>646</v>
      </c>
    </row>
    <row r="1457" spans="1:4">
      <c r="A1457" s="14">
        <v>542</v>
      </c>
      <c r="B1457" s="14" t="s">
        <v>571</v>
      </c>
      <c r="C1457" s="14">
        <v>0</v>
      </c>
      <c r="D1457" s="14" t="s">
        <v>646</v>
      </c>
    </row>
    <row r="1458" spans="1:4">
      <c r="A1458" s="14">
        <v>545</v>
      </c>
      <c r="B1458" s="14" t="s">
        <v>574</v>
      </c>
      <c r="C1458" s="14">
        <v>880</v>
      </c>
      <c r="D1458" s="14" t="s">
        <v>646</v>
      </c>
    </row>
    <row r="1459" spans="1:4">
      <c r="A1459" s="14">
        <v>547</v>
      </c>
      <c r="B1459" s="14" t="s">
        <v>576</v>
      </c>
      <c r="C1459" s="14">
        <v>173</v>
      </c>
      <c r="D1459" s="14" t="s">
        <v>646</v>
      </c>
    </row>
    <row r="1460" spans="1:4">
      <c r="A1460" s="14">
        <v>548</v>
      </c>
      <c r="B1460" s="14" t="s">
        <v>577</v>
      </c>
      <c r="C1460" s="14">
        <v>20</v>
      </c>
      <c r="D1460" s="14" t="s">
        <v>646</v>
      </c>
    </row>
    <row r="1461" spans="1:4">
      <c r="A1461" s="14">
        <v>549</v>
      </c>
      <c r="B1461" s="14" t="s">
        <v>578</v>
      </c>
      <c r="C1461" s="14">
        <v>133</v>
      </c>
      <c r="D1461" s="14" t="s">
        <v>646</v>
      </c>
    </row>
    <row r="1462" spans="1:4">
      <c r="A1462" s="14">
        <v>553</v>
      </c>
      <c r="B1462" s="14" t="s">
        <v>582</v>
      </c>
      <c r="C1462" s="14">
        <v>631</v>
      </c>
      <c r="D1462" s="14" t="s">
        <v>646</v>
      </c>
    </row>
    <row r="1463" spans="1:4">
      <c r="A1463" s="14">
        <v>554</v>
      </c>
      <c r="B1463" s="14" t="s">
        <v>583</v>
      </c>
      <c r="C1463" s="14">
        <v>188</v>
      </c>
      <c r="D1463" s="14" t="s">
        <v>646</v>
      </c>
    </row>
    <row r="1464" spans="1:4">
      <c r="A1464" s="14">
        <v>556</v>
      </c>
      <c r="B1464" s="14" t="s">
        <v>585</v>
      </c>
      <c r="C1464" s="14">
        <v>286</v>
      </c>
      <c r="D1464" s="14" t="s">
        <v>646</v>
      </c>
    </row>
    <row r="1465" spans="1:4">
      <c r="A1465" s="14">
        <v>558</v>
      </c>
      <c r="B1465" s="14" t="s">
        <v>587</v>
      </c>
      <c r="C1465" s="14">
        <v>74</v>
      </c>
      <c r="D1465" s="14" t="s">
        <v>646</v>
      </c>
    </row>
    <row r="1466" spans="1:4">
      <c r="A1466" s="14">
        <v>500</v>
      </c>
      <c r="B1466" s="14" t="s">
        <v>526</v>
      </c>
      <c r="C1466" s="14">
        <v>1781</v>
      </c>
      <c r="D1466" s="14" t="s">
        <v>646</v>
      </c>
    </row>
    <row r="1467" spans="1:4">
      <c r="A1467" s="14">
        <v>501</v>
      </c>
      <c r="B1467" s="14" t="s">
        <v>527</v>
      </c>
      <c r="C1467" s="14">
        <v>8</v>
      </c>
      <c r="D1467" s="14" t="s">
        <v>646</v>
      </c>
    </row>
    <row r="1468" spans="1:4">
      <c r="A1468" s="14">
        <v>407</v>
      </c>
      <c r="B1468" s="14" t="s">
        <v>430</v>
      </c>
      <c r="C1468" s="14">
        <v>61</v>
      </c>
      <c r="D1468" s="14" t="s">
        <v>646</v>
      </c>
    </row>
    <row r="1469" spans="1:4">
      <c r="A1469" s="14">
        <v>411</v>
      </c>
      <c r="B1469" s="14" t="s">
        <v>434</v>
      </c>
      <c r="C1469" s="14">
        <v>49</v>
      </c>
      <c r="D1469" s="14" t="s">
        <v>646</v>
      </c>
    </row>
    <row r="1470" spans="1:4">
      <c r="A1470" s="14">
        <v>412</v>
      </c>
      <c r="B1470" s="14" t="s">
        <v>435</v>
      </c>
      <c r="C1470" s="14">
        <v>217</v>
      </c>
      <c r="D1470" s="14" t="s">
        <v>646</v>
      </c>
    </row>
    <row r="1471" spans="1:4">
      <c r="A1471" s="14">
        <v>418</v>
      </c>
      <c r="B1471" s="14" t="s">
        <v>441</v>
      </c>
      <c r="C1471" s="14">
        <v>0</v>
      </c>
      <c r="D1471" s="14" t="s">
        <v>646</v>
      </c>
    </row>
    <row r="1472" spans="1:4">
      <c r="A1472" s="14">
        <v>443</v>
      </c>
      <c r="B1472" s="14" t="s">
        <v>468</v>
      </c>
      <c r="C1472" s="14">
        <v>30</v>
      </c>
      <c r="D1472" s="14" t="s">
        <v>646</v>
      </c>
    </row>
    <row r="1473" spans="1:4">
      <c r="A1473" s="14">
        <v>444</v>
      </c>
      <c r="B1473" s="14" t="s">
        <v>469</v>
      </c>
      <c r="C1473" s="14">
        <v>6</v>
      </c>
      <c r="D1473" s="14" t="s">
        <v>646</v>
      </c>
    </row>
    <row r="1474" spans="1:4">
      <c r="A1474" s="14">
        <v>413</v>
      </c>
      <c r="B1474" s="14" t="s">
        <v>436</v>
      </c>
      <c r="C1474" s="14">
        <v>75</v>
      </c>
      <c r="D1474" s="14" t="s">
        <v>646</v>
      </c>
    </row>
    <row r="1475" spans="1:4">
      <c r="A1475" s="14">
        <v>491</v>
      </c>
      <c r="B1475" s="14" t="s">
        <v>516</v>
      </c>
      <c r="C1475" s="14">
        <v>16</v>
      </c>
      <c r="D1475" s="14" t="s">
        <v>646</v>
      </c>
    </row>
    <row r="1476" spans="1:4">
      <c r="A1476" s="14">
        <v>492</v>
      </c>
      <c r="B1476" s="14" t="s">
        <v>517</v>
      </c>
      <c r="C1476" s="14">
        <v>10132</v>
      </c>
      <c r="D1476" s="14" t="s">
        <v>646</v>
      </c>
    </row>
    <row r="1477" spans="1:4">
      <c r="A1477" s="14">
        <v>493</v>
      </c>
      <c r="B1477" s="14" t="s">
        <v>519</v>
      </c>
      <c r="C1477" s="14">
        <v>647</v>
      </c>
      <c r="D1477" s="14" t="s">
        <v>646</v>
      </c>
    </row>
    <row r="1478" spans="1:4">
      <c r="A1478" s="14">
        <v>494</v>
      </c>
      <c r="B1478" s="14" t="s">
        <v>520</v>
      </c>
      <c r="C1478" s="14">
        <v>1842</v>
      </c>
      <c r="D1478" s="14" t="s">
        <v>646</v>
      </c>
    </row>
    <row r="1479" spans="1:4">
      <c r="A1479" s="14">
        <v>495</v>
      </c>
      <c r="B1479" s="14" t="s">
        <v>521</v>
      </c>
      <c r="C1479" s="14">
        <v>995</v>
      </c>
      <c r="D1479" s="14" t="s">
        <v>646</v>
      </c>
    </row>
    <row r="1480" spans="1:4">
      <c r="A1480" s="14">
        <v>496</v>
      </c>
      <c r="B1480" s="14" t="s">
        <v>522</v>
      </c>
      <c r="C1480" s="14">
        <v>1233</v>
      </c>
      <c r="D1480" s="14" t="s">
        <v>646</v>
      </c>
    </row>
    <row r="1481" spans="1:4">
      <c r="A1481" s="14">
        <v>497</v>
      </c>
      <c r="B1481" s="14" t="s">
        <v>523</v>
      </c>
      <c r="C1481" s="14">
        <v>330</v>
      </c>
      <c r="D1481" s="14" t="s">
        <v>646</v>
      </c>
    </row>
    <row r="1482" spans="1:4">
      <c r="A1482" s="14">
        <v>498</v>
      </c>
      <c r="B1482" s="14" t="s">
        <v>524</v>
      </c>
      <c r="C1482" s="14">
        <v>1121</v>
      </c>
      <c r="D1482" s="14" t="s">
        <v>646</v>
      </c>
    </row>
    <row r="1483" spans="1:4">
      <c r="A1483" s="14">
        <v>421</v>
      </c>
      <c r="B1483" s="14" t="s">
        <v>444</v>
      </c>
      <c r="C1483" s="14">
        <v>4544</v>
      </c>
      <c r="D1483" s="14" t="s">
        <v>646</v>
      </c>
    </row>
    <row r="1484" spans="1:4">
      <c r="A1484" s="14">
        <v>423</v>
      </c>
      <c r="B1484" s="14" t="s">
        <v>446</v>
      </c>
      <c r="C1484" s="14">
        <v>61</v>
      </c>
      <c r="D1484" s="14" t="s">
        <v>646</v>
      </c>
    </row>
    <row r="1485" spans="1:4">
      <c r="A1485" s="14">
        <v>428</v>
      </c>
      <c r="B1485" s="14" t="s">
        <v>451</v>
      </c>
      <c r="C1485" s="14">
        <v>103</v>
      </c>
      <c r="D1485" s="14" t="s">
        <v>646</v>
      </c>
    </row>
    <row r="1486" spans="1:4">
      <c r="A1486" s="14">
        <v>518</v>
      </c>
      <c r="B1486" s="14" t="s">
        <v>544</v>
      </c>
      <c r="C1486" s="14">
        <v>1</v>
      </c>
      <c r="D1486" s="14" t="s">
        <v>646</v>
      </c>
    </row>
    <row r="1487" spans="1:4">
      <c r="A1487" s="14">
        <v>519</v>
      </c>
      <c r="B1487" s="14" t="s">
        <v>545</v>
      </c>
      <c r="C1487" s="14">
        <v>178</v>
      </c>
      <c r="D1487" s="14" t="s">
        <v>646</v>
      </c>
    </row>
    <row r="1488" spans="1:4">
      <c r="A1488" s="14">
        <v>393</v>
      </c>
      <c r="B1488" s="14" t="s">
        <v>416</v>
      </c>
      <c r="C1488" s="14">
        <v>0</v>
      </c>
      <c r="D1488" s="14" t="s">
        <v>646</v>
      </c>
    </row>
    <row r="1489" spans="1:4">
      <c r="A1489" s="14">
        <v>395</v>
      </c>
      <c r="B1489" s="14" t="s">
        <v>418</v>
      </c>
      <c r="C1489" s="14">
        <v>1</v>
      </c>
      <c r="D1489" s="14" t="s">
        <v>646</v>
      </c>
    </row>
    <row r="1490" spans="1:4">
      <c r="A1490" s="14">
        <v>397</v>
      </c>
      <c r="B1490" s="14" t="s">
        <v>420</v>
      </c>
      <c r="C1490" s="14">
        <v>0</v>
      </c>
      <c r="D1490" s="14" t="s">
        <v>646</v>
      </c>
    </row>
    <row r="1491" spans="1:4">
      <c r="A1491" s="14">
        <v>398</v>
      </c>
      <c r="B1491" s="14" t="s">
        <v>421</v>
      </c>
      <c r="C1491" s="14">
        <v>1</v>
      </c>
      <c r="D1491" s="14" t="s">
        <v>646</v>
      </c>
    </row>
    <row r="1492" spans="1:4">
      <c r="A1492" s="14">
        <v>400</v>
      </c>
      <c r="B1492" s="14" t="s">
        <v>423</v>
      </c>
      <c r="C1492" s="14">
        <v>4</v>
      </c>
      <c r="D1492" s="14" t="s">
        <v>646</v>
      </c>
    </row>
    <row r="1493" spans="1:4">
      <c r="A1493" s="14">
        <v>403</v>
      </c>
      <c r="B1493" s="14" t="s">
        <v>426</v>
      </c>
      <c r="C1493" s="14">
        <v>3</v>
      </c>
      <c r="D1493" s="14" t="s">
        <v>646</v>
      </c>
    </row>
    <row r="1494" spans="1:4">
      <c r="A1494" s="14">
        <v>406</v>
      </c>
      <c r="B1494" s="14" t="s">
        <v>429</v>
      </c>
      <c r="C1494" s="14">
        <v>0</v>
      </c>
      <c r="D1494" s="14" t="s">
        <v>646</v>
      </c>
    </row>
    <row r="1495" spans="1:4">
      <c r="A1495" s="14">
        <v>419</v>
      </c>
      <c r="B1495" s="14" t="s">
        <v>442</v>
      </c>
      <c r="C1495" s="14">
        <v>6</v>
      </c>
      <c r="D1495" s="14" t="s">
        <v>646</v>
      </c>
    </row>
    <row r="1496" spans="1:4">
      <c r="A1496" s="14">
        <v>420</v>
      </c>
      <c r="B1496" s="14" t="s">
        <v>443</v>
      </c>
      <c r="C1496" s="14">
        <v>9</v>
      </c>
      <c r="D1496" s="14" t="s">
        <v>646</v>
      </c>
    </row>
    <row r="1497" spans="1:4">
      <c r="A1497" s="14">
        <v>425</v>
      </c>
      <c r="B1497" s="14" t="s">
        <v>448</v>
      </c>
      <c r="C1497" s="14">
        <v>5</v>
      </c>
      <c r="D1497" s="14" t="s">
        <v>646</v>
      </c>
    </row>
    <row r="1498" spans="1:4">
      <c r="A1498" s="14">
        <v>427</v>
      </c>
      <c r="B1498" s="14" t="s">
        <v>450</v>
      </c>
      <c r="C1498" s="14">
        <v>39</v>
      </c>
      <c r="D1498" s="14" t="s">
        <v>646</v>
      </c>
    </row>
    <row r="1499" spans="1:4">
      <c r="A1499" s="14">
        <v>429</v>
      </c>
      <c r="B1499" s="14" t="s">
        <v>452</v>
      </c>
      <c r="C1499" s="14">
        <v>786</v>
      </c>
      <c r="D1499" s="14" t="s">
        <v>646</v>
      </c>
    </row>
    <row r="1500" spans="1:4">
      <c r="A1500" s="14">
        <v>430</v>
      </c>
      <c r="B1500" s="14" t="s">
        <v>453</v>
      </c>
      <c r="C1500" s="14">
        <v>596</v>
      </c>
      <c r="D1500" s="14" t="s">
        <v>646</v>
      </c>
    </row>
    <row r="1501" spans="1:4">
      <c r="A1501" s="14">
        <v>433</v>
      </c>
      <c r="B1501" s="14" t="s">
        <v>456</v>
      </c>
      <c r="C1501" s="14">
        <v>15</v>
      </c>
      <c r="D1501" s="14" t="s">
        <v>646</v>
      </c>
    </row>
    <row r="1502" spans="1:4">
      <c r="A1502" s="14">
        <v>434</v>
      </c>
      <c r="B1502" s="14" t="s">
        <v>457</v>
      </c>
      <c r="C1502" s="14">
        <v>1</v>
      </c>
      <c r="D1502" s="14" t="s">
        <v>646</v>
      </c>
    </row>
    <row r="1503" spans="1:4">
      <c r="A1503" s="14">
        <v>439</v>
      </c>
      <c r="B1503" s="14" t="s">
        <v>464</v>
      </c>
      <c r="C1503" s="14">
        <v>0</v>
      </c>
      <c r="D1503" s="14" t="s">
        <v>646</v>
      </c>
    </row>
    <row r="1504" spans="1:4">
      <c r="A1504" s="14">
        <v>441</v>
      </c>
      <c r="B1504" s="14" t="s">
        <v>466</v>
      </c>
      <c r="C1504" s="14">
        <v>1</v>
      </c>
      <c r="D1504" s="14" t="s">
        <v>646</v>
      </c>
    </row>
    <row r="1505" spans="1:4">
      <c r="A1505" s="14">
        <v>442</v>
      </c>
      <c r="B1505" s="14" t="s">
        <v>467</v>
      </c>
      <c r="C1505" s="14">
        <v>2</v>
      </c>
      <c r="D1505" s="14" t="s">
        <v>646</v>
      </c>
    </row>
    <row r="1506" spans="1:4">
      <c r="A1506" s="14">
        <v>447</v>
      </c>
      <c r="B1506" s="14" t="s">
        <v>472</v>
      </c>
      <c r="C1506" s="14">
        <v>0</v>
      </c>
      <c r="D1506" s="14" t="s">
        <v>646</v>
      </c>
    </row>
    <row r="1507" spans="1:4">
      <c r="A1507" s="14">
        <v>448</v>
      </c>
      <c r="B1507" s="14" t="s">
        <v>473</v>
      </c>
      <c r="C1507" s="14">
        <v>242</v>
      </c>
      <c r="D1507" s="14" t="s">
        <v>646</v>
      </c>
    </row>
    <row r="1508" spans="1:4">
      <c r="A1508" s="14">
        <v>449</v>
      </c>
      <c r="B1508" s="14" t="s">
        <v>474</v>
      </c>
      <c r="C1508" s="14">
        <v>6</v>
      </c>
      <c r="D1508" s="14" t="s">
        <v>646</v>
      </c>
    </row>
    <row r="1509" spans="1:4">
      <c r="A1509" s="14">
        <v>454</v>
      </c>
      <c r="B1509" s="14" t="s">
        <v>479</v>
      </c>
      <c r="C1509" s="14">
        <v>0</v>
      </c>
      <c r="D1509" s="14" t="s">
        <v>646</v>
      </c>
    </row>
    <row r="1510" spans="1:4">
      <c r="A1510" s="14">
        <v>456</v>
      </c>
      <c r="B1510" s="14" t="s">
        <v>481</v>
      </c>
      <c r="C1510" s="14">
        <v>5</v>
      </c>
      <c r="D1510" s="14" t="s">
        <v>646</v>
      </c>
    </row>
    <row r="1511" spans="1:4">
      <c r="A1511" s="14">
        <v>457</v>
      </c>
      <c r="B1511" s="14" t="s">
        <v>482</v>
      </c>
      <c r="C1511" s="14">
        <v>31</v>
      </c>
      <c r="D1511" s="14" t="s">
        <v>646</v>
      </c>
    </row>
    <row r="1512" spans="1:4">
      <c r="A1512" s="14">
        <v>458</v>
      </c>
      <c r="B1512" s="14" t="s">
        <v>483</v>
      </c>
      <c r="C1512" s="14">
        <v>0</v>
      </c>
      <c r="D1512" s="14" t="s">
        <v>646</v>
      </c>
    </row>
    <row r="1513" spans="1:4">
      <c r="A1513" s="14">
        <v>459</v>
      </c>
      <c r="B1513" s="14" t="s">
        <v>484</v>
      </c>
      <c r="C1513" s="14">
        <v>2</v>
      </c>
      <c r="D1513" s="14" t="s">
        <v>646</v>
      </c>
    </row>
    <row r="1514" spans="1:4">
      <c r="A1514" s="14">
        <v>461</v>
      </c>
      <c r="B1514" s="14" t="s">
        <v>486</v>
      </c>
      <c r="C1514" s="14">
        <v>114</v>
      </c>
      <c r="D1514" s="14" t="s">
        <v>646</v>
      </c>
    </row>
    <row r="1515" spans="1:4">
      <c r="A1515" s="14">
        <v>463</v>
      </c>
      <c r="B1515" s="14" t="s">
        <v>488</v>
      </c>
      <c r="C1515" s="14">
        <v>1</v>
      </c>
      <c r="D1515" s="14" t="s">
        <v>646</v>
      </c>
    </row>
    <row r="1516" spans="1:4">
      <c r="A1516" s="14">
        <v>466</v>
      </c>
      <c r="B1516" s="14" t="s">
        <v>491</v>
      </c>
      <c r="C1516" s="14">
        <v>5</v>
      </c>
      <c r="D1516" s="14" t="s">
        <v>646</v>
      </c>
    </row>
    <row r="1517" spans="1:4">
      <c r="A1517" s="14">
        <v>468</v>
      </c>
      <c r="B1517" s="14" t="s">
        <v>493</v>
      </c>
      <c r="C1517" s="14">
        <v>2</v>
      </c>
      <c r="D1517" s="14" t="s">
        <v>646</v>
      </c>
    </row>
    <row r="1518" spans="1:4">
      <c r="A1518" s="14">
        <v>469</v>
      </c>
      <c r="B1518" s="14" t="s">
        <v>494</v>
      </c>
      <c r="C1518" s="14">
        <v>4</v>
      </c>
      <c r="D1518" s="14" t="s">
        <v>646</v>
      </c>
    </row>
    <row r="1519" spans="1:4">
      <c r="A1519" s="14">
        <v>470</v>
      </c>
      <c r="B1519" s="14" t="s">
        <v>495</v>
      </c>
      <c r="C1519" s="14">
        <v>2</v>
      </c>
      <c r="D1519" s="14" t="s">
        <v>646</v>
      </c>
    </row>
    <row r="1520" spans="1:4">
      <c r="A1520" s="14">
        <v>471</v>
      </c>
      <c r="B1520" s="14" t="s">
        <v>496</v>
      </c>
      <c r="C1520" s="14">
        <v>1</v>
      </c>
      <c r="D1520" s="14" t="s">
        <v>646</v>
      </c>
    </row>
    <row r="1521" spans="1:4">
      <c r="A1521" s="14">
        <v>472</v>
      </c>
      <c r="B1521" s="14" t="s">
        <v>497</v>
      </c>
      <c r="C1521" s="14">
        <v>1</v>
      </c>
      <c r="D1521" s="14" t="s">
        <v>646</v>
      </c>
    </row>
    <row r="1522" spans="1:4">
      <c r="A1522" s="14">
        <v>473</v>
      </c>
      <c r="B1522" s="14" t="s">
        <v>498</v>
      </c>
      <c r="C1522" s="14">
        <v>3</v>
      </c>
      <c r="D1522" s="14" t="s">
        <v>646</v>
      </c>
    </row>
    <row r="1523" spans="1:4">
      <c r="A1523" s="14">
        <v>475</v>
      </c>
      <c r="B1523" s="14" t="s">
        <v>500</v>
      </c>
      <c r="C1523" s="14">
        <v>4</v>
      </c>
      <c r="D1523" s="14" t="s">
        <v>646</v>
      </c>
    </row>
    <row r="1524" spans="1:4">
      <c r="A1524" s="14">
        <v>476</v>
      </c>
      <c r="B1524" s="14" t="s">
        <v>501</v>
      </c>
      <c r="C1524" s="14">
        <v>3</v>
      </c>
      <c r="D1524" s="14" t="s">
        <v>646</v>
      </c>
    </row>
    <row r="1525" spans="1:4">
      <c r="A1525" s="14">
        <v>477</v>
      </c>
      <c r="B1525" s="14" t="s">
        <v>502</v>
      </c>
      <c r="C1525" s="14">
        <v>1</v>
      </c>
      <c r="D1525" s="14" t="s">
        <v>646</v>
      </c>
    </row>
    <row r="1526" spans="1:4">
      <c r="A1526" s="14">
        <v>478</v>
      </c>
      <c r="B1526" s="14" t="s">
        <v>503</v>
      </c>
      <c r="C1526" s="14">
        <v>5</v>
      </c>
      <c r="D1526" s="14" t="s">
        <v>646</v>
      </c>
    </row>
    <row r="1527" spans="1:4">
      <c r="A1527" s="14">
        <v>479</v>
      </c>
      <c r="B1527" s="14" t="s">
        <v>504</v>
      </c>
      <c r="C1527" s="14">
        <v>1</v>
      </c>
      <c r="D1527" s="14" t="s">
        <v>646</v>
      </c>
    </row>
    <row r="1528" spans="1:4">
      <c r="A1528" s="14">
        <v>481</v>
      </c>
      <c r="B1528" s="14" t="s">
        <v>506</v>
      </c>
      <c r="C1528" s="14">
        <v>0</v>
      </c>
      <c r="D1528" s="14" t="s">
        <v>646</v>
      </c>
    </row>
    <row r="1529" spans="1:4">
      <c r="A1529" s="14">
        <v>483</v>
      </c>
      <c r="B1529" s="14" t="s">
        <v>508</v>
      </c>
      <c r="C1529" s="14">
        <v>3</v>
      </c>
      <c r="D1529" s="14" t="s">
        <v>646</v>
      </c>
    </row>
    <row r="1530" spans="1:4">
      <c r="A1530" s="14">
        <v>484</v>
      </c>
      <c r="B1530" s="14" t="s">
        <v>509</v>
      </c>
      <c r="C1530" s="14">
        <v>2</v>
      </c>
      <c r="D1530" s="14" t="s">
        <v>646</v>
      </c>
    </row>
    <row r="1531" spans="1:4">
      <c r="A1531" s="14">
        <v>485</v>
      </c>
      <c r="B1531" s="14" t="s">
        <v>510</v>
      </c>
      <c r="C1531" s="14">
        <v>2</v>
      </c>
      <c r="D1531" s="14" t="s">
        <v>646</v>
      </c>
    </row>
    <row r="1532" spans="1:4">
      <c r="A1532" s="14">
        <v>486</v>
      </c>
      <c r="B1532" s="14" t="s">
        <v>511</v>
      </c>
      <c r="C1532" s="14">
        <v>3</v>
      </c>
      <c r="D1532" s="14" t="s">
        <v>646</v>
      </c>
    </row>
    <row r="1533" spans="1:4">
      <c r="A1533" s="14">
        <v>487</v>
      </c>
      <c r="B1533" s="14" t="s">
        <v>512</v>
      </c>
      <c r="C1533" s="14">
        <v>1</v>
      </c>
      <c r="D1533" s="14" t="s">
        <v>646</v>
      </c>
    </row>
    <row r="1534" spans="1:4">
      <c r="A1534" s="14">
        <v>488</v>
      </c>
      <c r="B1534" s="14" t="s">
        <v>513</v>
      </c>
      <c r="C1534" s="14">
        <v>0</v>
      </c>
      <c r="D1534" s="14" t="s">
        <v>646</v>
      </c>
    </row>
    <row r="1535" spans="1:4">
      <c r="A1535" s="14">
        <v>489</v>
      </c>
      <c r="B1535" s="14" t="s">
        <v>514</v>
      </c>
      <c r="C1535" s="14">
        <v>1</v>
      </c>
      <c r="D1535" s="14" t="s">
        <v>646</v>
      </c>
    </row>
    <row r="1536" spans="1:4">
      <c r="A1536" s="14">
        <v>437</v>
      </c>
      <c r="B1536" s="14" t="s">
        <v>462</v>
      </c>
      <c r="C1536" s="14">
        <v>5240</v>
      </c>
      <c r="D1536" s="14" t="s">
        <v>646</v>
      </c>
    </row>
    <row r="1537" spans="1:4">
      <c r="A1537" s="14">
        <v>438</v>
      </c>
      <c r="B1537" s="14" t="s">
        <v>463</v>
      </c>
      <c r="C1537" s="14">
        <v>2425</v>
      </c>
      <c r="D1537" s="14" t="s">
        <v>646</v>
      </c>
    </row>
    <row r="1538" spans="1:4">
      <c r="A1538" s="14">
        <v>455</v>
      </c>
      <c r="B1538" s="14" t="s">
        <v>480</v>
      </c>
      <c r="C1538" s="14">
        <v>704</v>
      </c>
      <c r="D1538" s="14" t="s">
        <v>646</v>
      </c>
    </row>
    <row r="1539" spans="1:4">
      <c r="A1539" s="14">
        <v>460</v>
      </c>
      <c r="B1539" s="14" t="s">
        <v>485</v>
      </c>
      <c r="C1539" s="14">
        <v>362</v>
      </c>
      <c r="D1539" s="14" t="s">
        <v>646</v>
      </c>
    </row>
    <row r="1540" spans="1:4">
      <c r="A1540" s="14">
        <v>414</v>
      </c>
      <c r="B1540" s="14" t="s">
        <v>437</v>
      </c>
      <c r="C1540" s="14">
        <v>27</v>
      </c>
      <c r="D1540" s="14" t="s">
        <v>646</v>
      </c>
    </row>
    <row r="1541" spans="1:4">
      <c r="A1541" s="14">
        <v>415</v>
      </c>
      <c r="B1541" s="14" t="s">
        <v>438</v>
      </c>
      <c r="C1541" s="14">
        <v>0</v>
      </c>
      <c r="D1541" s="14" t="s">
        <v>646</v>
      </c>
    </row>
    <row r="1542" spans="1:4">
      <c r="A1542" s="14">
        <v>424</v>
      </c>
      <c r="B1542" s="14" t="s">
        <v>447</v>
      </c>
      <c r="C1542" s="14">
        <v>2</v>
      </c>
      <c r="D1542" s="14" t="s">
        <v>646</v>
      </c>
    </row>
    <row r="1543" spans="1:4">
      <c r="A1543" s="14">
        <v>426</v>
      </c>
      <c r="B1543" s="14" t="s">
        <v>449</v>
      </c>
      <c r="C1543" s="14">
        <v>12</v>
      </c>
      <c r="D1543" s="14" t="s">
        <v>646</v>
      </c>
    </row>
    <row r="1544" spans="1:4">
      <c r="A1544" s="14">
        <v>431</v>
      </c>
      <c r="B1544" s="14" t="s">
        <v>644</v>
      </c>
      <c r="C1544" s="14">
        <v>539</v>
      </c>
      <c r="D1544" s="14" t="s">
        <v>646</v>
      </c>
    </row>
    <row r="1545" spans="1:4">
      <c r="A1545" s="14">
        <v>432</v>
      </c>
      <c r="B1545" s="14" t="s">
        <v>455</v>
      </c>
      <c r="C1545" s="14">
        <v>4</v>
      </c>
      <c r="D1545" s="14" t="s">
        <v>646</v>
      </c>
    </row>
    <row r="1546" spans="1:4">
      <c r="A1546" s="14">
        <v>436</v>
      </c>
      <c r="B1546" s="14" t="s">
        <v>460</v>
      </c>
      <c r="C1546" s="14">
        <v>0</v>
      </c>
      <c r="D1546" s="14" t="s">
        <v>646</v>
      </c>
    </row>
    <row r="1547" spans="1:4">
      <c r="A1547" s="14">
        <v>440</v>
      </c>
      <c r="B1547" s="14" t="s">
        <v>465</v>
      </c>
      <c r="C1547" s="14">
        <v>0</v>
      </c>
      <c r="D1547" s="14" t="s">
        <v>646</v>
      </c>
    </row>
    <row r="1548" spans="1:4">
      <c r="A1548" s="14">
        <v>394</v>
      </c>
      <c r="B1548" s="14" t="s">
        <v>417</v>
      </c>
      <c r="C1548" s="14">
        <v>206</v>
      </c>
      <c r="D1548" s="14" t="s">
        <v>646</v>
      </c>
    </row>
    <row r="1549" spans="1:4">
      <c r="A1549" s="14">
        <v>216</v>
      </c>
      <c r="B1549" s="14" t="s">
        <v>235</v>
      </c>
      <c r="C1549" s="14">
        <v>0</v>
      </c>
      <c r="D1549" s="14" t="s">
        <v>646</v>
      </c>
    </row>
    <row r="1550" spans="1:4">
      <c r="A1550" s="14">
        <v>218</v>
      </c>
      <c r="B1550" s="14" t="s">
        <v>237</v>
      </c>
      <c r="C1550" s="14">
        <v>2520</v>
      </c>
      <c r="D1550" s="14" t="s">
        <v>646</v>
      </c>
    </row>
    <row r="1551" spans="1:4">
      <c r="A1551" s="14">
        <v>224</v>
      </c>
      <c r="B1551" s="14" t="s">
        <v>243</v>
      </c>
      <c r="C1551" s="14">
        <v>2</v>
      </c>
      <c r="D1551" s="14" t="s">
        <v>646</v>
      </c>
    </row>
    <row r="1552" spans="1:4">
      <c r="A1552" s="14">
        <v>225</v>
      </c>
      <c r="B1552" s="14" t="s">
        <v>244</v>
      </c>
      <c r="C1552" s="14">
        <v>51</v>
      </c>
      <c r="D1552" s="14" t="s">
        <v>646</v>
      </c>
    </row>
    <row r="1553" spans="1:4">
      <c r="A1553" s="14">
        <v>226</v>
      </c>
      <c r="B1553" s="14" t="s">
        <v>245</v>
      </c>
      <c r="C1553" s="14">
        <v>8</v>
      </c>
      <c r="D1553" s="14" t="s">
        <v>646</v>
      </c>
    </row>
    <row r="1554" spans="1:4">
      <c r="A1554" s="14">
        <v>227</v>
      </c>
      <c r="B1554" s="14" t="s">
        <v>246</v>
      </c>
      <c r="C1554" s="14">
        <v>1067</v>
      </c>
      <c r="D1554" s="14" t="s">
        <v>646</v>
      </c>
    </row>
    <row r="1555" spans="1:4">
      <c r="A1555" s="14">
        <v>228</v>
      </c>
      <c r="B1555" s="14" t="s">
        <v>247</v>
      </c>
      <c r="C1555" s="14">
        <v>679</v>
      </c>
      <c r="D1555" s="14" t="s">
        <v>646</v>
      </c>
    </row>
    <row r="1556" spans="1:4">
      <c r="A1556" s="14">
        <v>229</v>
      </c>
      <c r="B1556" s="14" t="s">
        <v>248</v>
      </c>
      <c r="C1556" s="14">
        <v>1630</v>
      </c>
      <c r="D1556" s="14" t="s">
        <v>646</v>
      </c>
    </row>
    <row r="1557" spans="1:4">
      <c r="A1557" s="14">
        <v>230</v>
      </c>
      <c r="B1557" s="14" t="s">
        <v>249</v>
      </c>
      <c r="C1557" s="14">
        <v>359</v>
      </c>
      <c r="D1557" s="14" t="s">
        <v>646</v>
      </c>
    </row>
    <row r="1558" spans="1:4">
      <c r="A1558" s="14">
        <v>231</v>
      </c>
      <c r="B1558" s="14" t="s">
        <v>250</v>
      </c>
      <c r="C1558" s="14">
        <v>125</v>
      </c>
      <c r="D1558" s="14" t="s">
        <v>646</v>
      </c>
    </row>
    <row r="1559" spans="1:4">
      <c r="A1559" s="14">
        <v>235</v>
      </c>
      <c r="B1559" s="14" t="s">
        <v>254</v>
      </c>
      <c r="C1559" s="14">
        <v>589</v>
      </c>
      <c r="D1559" s="14" t="s">
        <v>646</v>
      </c>
    </row>
    <row r="1560" spans="1:4">
      <c r="A1560" s="14">
        <v>238</v>
      </c>
      <c r="B1560" s="14" t="s">
        <v>258</v>
      </c>
      <c r="C1560" s="14">
        <v>331</v>
      </c>
      <c r="D1560" s="14" t="s">
        <v>646</v>
      </c>
    </row>
    <row r="1561" spans="1:4">
      <c r="A1561" s="14">
        <v>245</v>
      </c>
      <c r="B1561" s="14" t="s">
        <v>265</v>
      </c>
      <c r="C1561" s="14">
        <v>82</v>
      </c>
      <c r="D1561" s="14" t="s">
        <v>646</v>
      </c>
    </row>
    <row r="1562" spans="1:4">
      <c r="A1562" s="14">
        <v>408</v>
      </c>
      <c r="B1562" s="14" t="s">
        <v>431</v>
      </c>
      <c r="C1562" s="14">
        <v>230</v>
      </c>
      <c r="D1562" s="14" t="s">
        <v>646</v>
      </c>
    </row>
    <row r="1563" spans="1:4">
      <c r="A1563" s="14">
        <v>409</v>
      </c>
      <c r="B1563" s="14" t="s">
        <v>432</v>
      </c>
      <c r="C1563" s="14">
        <v>0</v>
      </c>
      <c r="D1563" s="14" t="s">
        <v>646</v>
      </c>
    </row>
    <row r="1564" spans="1:4">
      <c r="A1564" s="14">
        <v>410</v>
      </c>
      <c r="B1564" s="14" t="s">
        <v>433</v>
      </c>
      <c r="C1564" s="14">
        <v>1</v>
      </c>
      <c r="D1564" s="14" t="s">
        <v>646</v>
      </c>
    </row>
    <row r="1565" spans="1:4">
      <c r="A1565" s="14">
        <v>417</v>
      </c>
      <c r="B1565" s="14" t="s">
        <v>440</v>
      </c>
      <c r="C1565" s="14">
        <v>33</v>
      </c>
      <c r="D1565" s="14" t="s">
        <v>646</v>
      </c>
    </row>
    <row r="1566" spans="1:4">
      <c r="A1566" s="14">
        <v>422</v>
      </c>
      <c r="B1566" s="14" t="s">
        <v>445</v>
      </c>
      <c r="C1566" s="14">
        <v>10</v>
      </c>
      <c r="D1566" s="14" t="s">
        <v>646</v>
      </c>
    </row>
    <row r="1567" spans="1:4">
      <c r="A1567" s="14">
        <v>522</v>
      </c>
      <c r="B1567" s="14" t="s">
        <v>549</v>
      </c>
      <c r="C1567" s="14">
        <v>188</v>
      </c>
      <c r="D1567" s="14" t="s">
        <v>646</v>
      </c>
    </row>
    <row r="1568" spans="1:4">
      <c r="A1568" s="14">
        <v>524</v>
      </c>
      <c r="B1568" s="14" t="s">
        <v>551</v>
      </c>
      <c r="C1568" s="14">
        <v>20</v>
      </c>
      <c r="D1568" s="14" t="s">
        <v>646</v>
      </c>
    </row>
    <row r="1569" spans="1:4">
      <c r="A1569" s="14">
        <v>358</v>
      </c>
      <c r="B1569" s="14" t="s">
        <v>381</v>
      </c>
      <c r="C1569" s="14">
        <v>11</v>
      </c>
      <c r="D1569" s="14" t="s">
        <v>646</v>
      </c>
    </row>
    <row r="1570" spans="1:4">
      <c r="A1570" s="14">
        <v>360</v>
      </c>
      <c r="B1570" s="14" t="s">
        <v>383</v>
      </c>
      <c r="C1570" s="14">
        <v>0</v>
      </c>
      <c r="D1570" s="14" t="s">
        <v>646</v>
      </c>
    </row>
    <row r="1571" spans="1:4">
      <c r="A1571" s="14">
        <v>364</v>
      </c>
      <c r="B1571" s="14" t="s">
        <v>387</v>
      </c>
      <c r="C1571" s="14">
        <v>842</v>
      </c>
      <c r="D1571" s="14" t="s">
        <v>646</v>
      </c>
    </row>
    <row r="1572" spans="1:4">
      <c r="A1572" s="14">
        <v>371</v>
      </c>
      <c r="B1572" s="14" t="s">
        <v>394</v>
      </c>
      <c r="C1572" s="14">
        <v>128</v>
      </c>
      <c r="D1572" s="14" t="s">
        <v>646</v>
      </c>
    </row>
    <row r="1573" spans="1:4">
      <c r="A1573" s="14">
        <v>374</v>
      </c>
      <c r="B1573" s="14" t="s">
        <v>397</v>
      </c>
      <c r="C1573" s="14">
        <v>18</v>
      </c>
      <c r="D1573" s="14" t="s">
        <v>646</v>
      </c>
    </row>
    <row r="1574" spans="1:4">
      <c r="A1574" s="14">
        <v>375</v>
      </c>
      <c r="B1574" s="14" t="s">
        <v>398</v>
      </c>
      <c r="C1574" s="14">
        <v>15</v>
      </c>
      <c r="D1574" s="14" t="s">
        <v>646</v>
      </c>
    </row>
    <row r="1575" spans="1:4">
      <c r="A1575" s="14">
        <v>525</v>
      </c>
      <c r="B1575" s="14" t="s">
        <v>552</v>
      </c>
      <c r="C1575" s="14">
        <v>43</v>
      </c>
      <c r="D1575" s="14" t="s">
        <v>646</v>
      </c>
    </row>
    <row r="1576" spans="1:4">
      <c r="A1576" s="14">
        <v>521</v>
      </c>
      <c r="B1576" s="14" t="s">
        <v>548</v>
      </c>
      <c r="C1576" s="14">
        <v>697</v>
      </c>
      <c r="D1576" s="14" t="s">
        <v>646</v>
      </c>
    </row>
    <row r="1577" spans="1:4">
      <c r="A1577" s="14">
        <v>523</v>
      </c>
      <c r="B1577" s="14" t="s">
        <v>550</v>
      </c>
      <c r="C1577" s="14">
        <v>1375</v>
      </c>
      <c r="D1577" s="14" t="s">
        <v>646</v>
      </c>
    </row>
    <row r="1578" spans="1:4">
      <c r="A1578" s="14">
        <v>526</v>
      </c>
      <c r="B1578" s="14" t="s">
        <v>553</v>
      </c>
      <c r="C1578" s="14">
        <v>745</v>
      </c>
      <c r="D1578" s="14" t="s">
        <v>646</v>
      </c>
    </row>
    <row r="1579" spans="1:4">
      <c r="A1579" s="14">
        <v>527</v>
      </c>
      <c r="B1579" s="14" t="s">
        <v>554</v>
      </c>
      <c r="C1579" s="14">
        <v>535</v>
      </c>
      <c r="D1579" s="14" t="s">
        <v>646</v>
      </c>
    </row>
    <row r="1580" spans="1:4">
      <c r="A1580" s="14">
        <v>359</v>
      </c>
      <c r="B1580" s="14" t="s">
        <v>382</v>
      </c>
      <c r="C1580" s="14">
        <v>0</v>
      </c>
      <c r="D1580" s="14" t="s">
        <v>646</v>
      </c>
    </row>
    <row r="1581" spans="1:4">
      <c r="A1581" s="14">
        <v>362</v>
      </c>
      <c r="B1581" s="14" t="s">
        <v>385</v>
      </c>
      <c r="C1581" s="14">
        <v>0</v>
      </c>
      <c r="D1581" s="14" t="s">
        <v>646</v>
      </c>
    </row>
    <row r="1582" spans="1:4">
      <c r="A1582" s="14">
        <v>363</v>
      </c>
      <c r="B1582" s="14" t="s">
        <v>386</v>
      </c>
      <c r="C1582" s="14">
        <v>0</v>
      </c>
      <c r="D1582" s="14" t="s">
        <v>646</v>
      </c>
    </row>
    <row r="1583" spans="1:4">
      <c r="A1583" s="14">
        <v>377</v>
      </c>
      <c r="B1583" s="14" t="s">
        <v>400</v>
      </c>
      <c r="C1583" s="14">
        <v>485</v>
      </c>
      <c r="D1583" s="14" t="s">
        <v>646</v>
      </c>
    </row>
    <row r="1584" spans="1:4">
      <c r="A1584" s="14">
        <v>378</v>
      </c>
      <c r="B1584" s="14" t="s">
        <v>401</v>
      </c>
      <c r="C1584" s="14">
        <v>98</v>
      </c>
      <c r="D1584" s="14" t="s">
        <v>646</v>
      </c>
    </row>
    <row r="1585" spans="1:4">
      <c r="A1585" s="14">
        <v>379</v>
      </c>
      <c r="B1585" s="14" t="s">
        <v>402</v>
      </c>
      <c r="C1585" s="14">
        <v>1164</v>
      </c>
      <c r="D1585" s="14" t="s">
        <v>646</v>
      </c>
    </row>
    <row r="1586" spans="1:4">
      <c r="A1586" s="14">
        <v>574</v>
      </c>
      <c r="B1586" s="14" t="s">
        <v>604</v>
      </c>
      <c r="C1586" s="14">
        <v>726</v>
      </c>
      <c r="D1586" s="14" t="s">
        <v>646</v>
      </c>
    </row>
    <row r="1587" spans="1:4">
      <c r="A1587" s="14">
        <v>499</v>
      </c>
      <c r="B1587" s="14" t="s">
        <v>525</v>
      </c>
      <c r="C1587" s="14">
        <v>280</v>
      </c>
      <c r="D1587" s="14" t="s">
        <v>646</v>
      </c>
    </row>
    <row r="1588" spans="1:4">
      <c r="A1588" s="14">
        <v>92</v>
      </c>
      <c r="B1588" s="14" t="s">
        <v>103</v>
      </c>
      <c r="C1588" s="14">
        <v>113</v>
      </c>
      <c r="D1588" s="14" t="s">
        <v>646</v>
      </c>
    </row>
    <row r="1589" spans="1:4">
      <c r="A1589" s="14">
        <v>369</v>
      </c>
      <c r="B1589" s="14" t="s">
        <v>392</v>
      </c>
      <c r="C1589" s="14">
        <v>196</v>
      </c>
      <c r="D1589" s="14" t="s">
        <v>646</v>
      </c>
    </row>
    <row r="1590" spans="1:4">
      <c r="A1590" s="14">
        <v>370</v>
      </c>
      <c r="B1590" s="14" t="s">
        <v>393</v>
      </c>
      <c r="C1590" s="14">
        <v>282</v>
      </c>
      <c r="D1590" s="14" t="s">
        <v>646</v>
      </c>
    </row>
    <row r="1591" spans="1:4">
      <c r="A1591" s="14">
        <v>372</v>
      </c>
      <c r="B1591" s="14" t="s">
        <v>395</v>
      </c>
      <c r="C1591" s="14">
        <v>109</v>
      </c>
      <c r="D1591" s="14" t="s">
        <v>646</v>
      </c>
    </row>
    <row r="1592" spans="1:4">
      <c r="A1592" s="14">
        <v>373</v>
      </c>
      <c r="B1592" s="14" t="s">
        <v>396</v>
      </c>
      <c r="C1592" s="14">
        <v>3</v>
      </c>
      <c r="D1592" s="14" t="s">
        <v>646</v>
      </c>
    </row>
    <row r="1593" spans="1:4">
      <c r="A1593" s="14">
        <v>389</v>
      </c>
      <c r="B1593" s="14" t="s">
        <v>412</v>
      </c>
      <c r="C1593" s="14">
        <v>344</v>
      </c>
      <c r="D1593" s="14" t="s">
        <v>646</v>
      </c>
    </row>
    <row r="1594" spans="1:4">
      <c r="A1594" s="14">
        <v>405</v>
      </c>
      <c r="B1594" s="14" t="s">
        <v>428</v>
      </c>
      <c r="C1594" s="14">
        <v>348</v>
      </c>
      <c r="D1594" s="14" t="s">
        <v>646</v>
      </c>
    </row>
    <row r="1595" spans="1:4">
      <c r="A1595" s="14">
        <v>388</v>
      </c>
      <c r="B1595" s="14" t="s">
        <v>411</v>
      </c>
      <c r="C1595" s="14">
        <v>456</v>
      </c>
      <c r="D1595" s="14" t="s">
        <v>646</v>
      </c>
    </row>
    <row r="1596" spans="1:4">
      <c r="A1596" s="14">
        <v>384</v>
      </c>
      <c r="B1596" s="14" t="s">
        <v>407</v>
      </c>
      <c r="C1596" s="14">
        <v>118</v>
      </c>
      <c r="D1596" s="14" t="s">
        <v>646</v>
      </c>
    </row>
    <row r="1597" spans="1:4">
      <c r="A1597" s="14">
        <v>18</v>
      </c>
      <c r="B1597" s="14" t="s">
        <v>28</v>
      </c>
      <c r="C1597" s="14">
        <v>497</v>
      </c>
      <c r="D1597" s="14" t="s">
        <v>646</v>
      </c>
    </row>
    <row r="1598" spans="1:4">
      <c r="A1598" s="14">
        <v>365</v>
      </c>
      <c r="B1598" s="14" t="s">
        <v>388</v>
      </c>
      <c r="C1598" s="14">
        <v>174</v>
      </c>
      <c r="D1598" s="14" t="s">
        <v>646</v>
      </c>
    </row>
    <row r="1599" spans="1:4">
      <c r="A1599" s="14">
        <v>380</v>
      </c>
      <c r="B1599" s="14" t="s">
        <v>403</v>
      </c>
      <c r="C1599" s="14">
        <v>1511</v>
      </c>
      <c r="D1599" s="14" t="s">
        <v>646</v>
      </c>
    </row>
    <row r="1600" spans="1:4">
      <c r="A1600" s="14">
        <v>381</v>
      </c>
      <c r="B1600" s="14" t="s">
        <v>404</v>
      </c>
      <c r="C1600" s="14">
        <v>27</v>
      </c>
      <c r="D1600" s="14" t="s">
        <v>646</v>
      </c>
    </row>
    <row r="1601" spans="1:4">
      <c r="A1601" s="14">
        <v>382</v>
      </c>
      <c r="B1601" s="14" t="s">
        <v>405</v>
      </c>
      <c r="C1601" s="14">
        <v>14</v>
      </c>
      <c r="D1601" s="14" t="s">
        <v>646</v>
      </c>
    </row>
    <row r="1602" spans="1:4">
      <c r="A1602" s="14">
        <v>361</v>
      </c>
      <c r="B1602" s="14" t="s">
        <v>384</v>
      </c>
      <c r="C1602" s="14">
        <v>27</v>
      </c>
      <c r="D1602" s="14" t="s">
        <v>646</v>
      </c>
    </row>
    <row r="1603" spans="1:4">
      <c r="A1603" s="14">
        <v>376</v>
      </c>
      <c r="B1603" s="14" t="s">
        <v>399</v>
      </c>
      <c r="C1603" s="14">
        <v>412</v>
      </c>
      <c r="D1603" s="14" t="s">
        <v>646</v>
      </c>
    </row>
    <row r="1604" spans="1:4">
      <c r="A1604" s="14">
        <v>383</v>
      </c>
      <c r="B1604" s="14" t="s">
        <v>406</v>
      </c>
      <c r="C1604" s="14">
        <v>22</v>
      </c>
      <c r="D1604" s="14" t="s">
        <v>646</v>
      </c>
    </row>
    <row r="1605" spans="1:4">
      <c r="A1605" s="14">
        <v>385</v>
      </c>
      <c r="B1605" s="14" t="s">
        <v>408</v>
      </c>
      <c r="C1605" s="14">
        <v>159</v>
      </c>
      <c r="D1605" s="14" t="s">
        <v>646</v>
      </c>
    </row>
    <row r="1606" spans="1:4">
      <c r="A1606" s="14">
        <v>520</v>
      </c>
      <c r="B1606" s="14" t="s">
        <v>546</v>
      </c>
      <c r="C1606" s="14">
        <v>34929</v>
      </c>
      <c r="D1606" s="14" t="s">
        <v>646</v>
      </c>
    </row>
    <row r="1607" spans="1:4">
      <c r="A1607" s="14">
        <v>540</v>
      </c>
      <c r="B1607" s="14" t="s">
        <v>568</v>
      </c>
      <c r="C1607" s="14">
        <v>91</v>
      </c>
      <c r="D1607" s="14" t="s">
        <v>646</v>
      </c>
    </row>
    <row r="1608" spans="1:4">
      <c r="A1608" s="14">
        <v>543</v>
      </c>
      <c r="B1608" s="14" t="s">
        <v>572</v>
      </c>
      <c r="C1608" s="14">
        <v>437</v>
      </c>
      <c r="D1608" s="14" t="s">
        <v>646</v>
      </c>
    </row>
    <row r="1609" spans="1:4">
      <c r="A1609" s="14">
        <v>544</v>
      </c>
      <c r="B1609" s="14" t="s">
        <v>573</v>
      </c>
      <c r="C1609" s="14">
        <v>346</v>
      </c>
      <c r="D1609" s="14" t="s">
        <v>646</v>
      </c>
    </row>
    <row r="1610" spans="1:4">
      <c r="A1610" s="14">
        <v>546</v>
      </c>
      <c r="B1610" s="14" t="s">
        <v>575</v>
      </c>
      <c r="C1610" s="14">
        <v>408</v>
      </c>
      <c r="D1610" s="14" t="s">
        <v>646</v>
      </c>
    </row>
    <row r="1611" spans="1:4">
      <c r="A1611" s="14">
        <v>551</v>
      </c>
      <c r="B1611" s="14" t="s">
        <v>580</v>
      </c>
      <c r="C1611" s="14">
        <v>113</v>
      </c>
      <c r="D1611" s="14" t="s">
        <v>646</v>
      </c>
    </row>
    <row r="1612" spans="1:4">
      <c r="A1612" s="14">
        <v>552</v>
      </c>
      <c r="B1612" s="14" t="s">
        <v>581</v>
      </c>
      <c r="C1612" s="14">
        <v>152</v>
      </c>
      <c r="D1612" s="14" t="s">
        <v>646</v>
      </c>
    </row>
    <row r="1613" spans="1:4">
      <c r="A1613" s="14">
        <v>555</v>
      </c>
      <c r="B1613" s="14" t="s">
        <v>584</v>
      </c>
      <c r="C1613" s="14">
        <v>2134</v>
      </c>
      <c r="D1613" s="14" t="s">
        <v>646</v>
      </c>
    </row>
    <row r="1614" spans="1:4">
      <c r="A1614" s="14">
        <v>559</v>
      </c>
      <c r="B1614" s="14" t="s">
        <v>588</v>
      </c>
      <c r="C1614" s="14">
        <v>4</v>
      </c>
      <c r="D1614" s="14" t="s">
        <v>646</v>
      </c>
    </row>
    <row r="1615" spans="1:4">
      <c r="A1615" s="14">
        <v>560</v>
      </c>
      <c r="B1615" s="14" t="s">
        <v>589</v>
      </c>
      <c r="C1615" s="14">
        <v>307</v>
      </c>
      <c r="D1615" s="14" t="s">
        <v>646</v>
      </c>
    </row>
    <row r="1616" spans="1:4">
      <c r="A1616" s="14">
        <v>561</v>
      </c>
      <c r="B1616" s="14" t="s">
        <v>590</v>
      </c>
      <c r="C1616" s="14">
        <v>411</v>
      </c>
      <c r="D1616" s="14" t="s">
        <v>646</v>
      </c>
    </row>
    <row r="1617" spans="1:4">
      <c r="A1617" s="14">
        <v>562</v>
      </c>
      <c r="B1617" s="14" t="s">
        <v>591</v>
      </c>
      <c r="C1617" s="14">
        <v>59</v>
      </c>
      <c r="D1617" s="14" t="s">
        <v>646</v>
      </c>
    </row>
    <row r="1618" spans="1:4">
      <c r="A1618" s="14">
        <v>564</v>
      </c>
      <c r="B1618" s="14" t="s">
        <v>593</v>
      </c>
      <c r="C1618" s="14">
        <v>257</v>
      </c>
      <c r="D1618" s="14" t="s">
        <v>646</v>
      </c>
    </row>
    <row r="1619" spans="1:4">
      <c r="A1619" s="14">
        <v>565</v>
      </c>
      <c r="B1619" s="14" t="s">
        <v>594</v>
      </c>
      <c r="C1619" s="14">
        <v>510</v>
      </c>
      <c r="D1619" s="14" t="s">
        <v>646</v>
      </c>
    </row>
    <row r="1620" spans="1:4">
      <c r="A1620" s="14">
        <v>566</v>
      </c>
      <c r="B1620" s="14" t="s">
        <v>595</v>
      </c>
      <c r="C1620" s="14">
        <v>287</v>
      </c>
      <c r="D1620" s="14" t="s">
        <v>646</v>
      </c>
    </row>
    <row r="1621" spans="1:4">
      <c r="A1621" s="14">
        <v>274</v>
      </c>
      <c r="B1621" s="14" t="s">
        <v>294</v>
      </c>
      <c r="C1621" s="14">
        <v>815</v>
      </c>
      <c r="D1621" s="14" t="s">
        <v>646</v>
      </c>
    </row>
    <row r="1622" spans="1:4">
      <c r="A1622" s="14">
        <v>275</v>
      </c>
      <c r="B1622" s="14" t="s">
        <v>295</v>
      </c>
      <c r="C1622" s="14">
        <v>3640</v>
      </c>
      <c r="D1622" s="14" t="s">
        <v>646</v>
      </c>
    </row>
    <row r="1623" spans="1:4">
      <c r="A1623" s="14">
        <v>278</v>
      </c>
      <c r="B1623" s="14" t="s">
        <v>298</v>
      </c>
      <c r="C1623" s="14">
        <v>42</v>
      </c>
      <c r="D1623" s="14" t="s">
        <v>646</v>
      </c>
    </row>
    <row r="1624" spans="1:4">
      <c r="A1624" s="14">
        <v>282</v>
      </c>
      <c r="B1624" s="14" t="s">
        <v>303</v>
      </c>
      <c r="C1624" s="14">
        <v>13522</v>
      </c>
      <c r="D1624" s="14" t="s">
        <v>646</v>
      </c>
    </row>
    <row r="1625" spans="1:4">
      <c r="A1625" s="14">
        <v>285</v>
      </c>
      <c r="B1625" s="14" t="s">
        <v>306</v>
      </c>
      <c r="C1625" s="14">
        <v>327</v>
      </c>
      <c r="D1625" s="14" t="s">
        <v>646</v>
      </c>
    </row>
    <row r="1626" spans="1:4">
      <c r="A1626" s="14">
        <v>286</v>
      </c>
      <c r="B1626" s="14" t="s">
        <v>307</v>
      </c>
      <c r="C1626" s="14">
        <v>43555</v>
      </c>
      <c r="D1626" s="14" t="s">
        <v>646</v>
      </c>
    </row>
    <row r="1627" spans="1:4">
      <c r="A1627" s="14">
        <v>302</v>
      </c>
      <c r="B1627" s="14" t="s">
        <v>323</v>
      </c>
      <c r="C1627" s="14">
        <v>2</v>
      </c>
      <c r="D1627" s="14" t="s">
        <v>646</v>
      </c>
    </row>
    <row r="1628" spans="1:4">
      <c r="A1628" s="14">
        <v>304</v>
      </c>
      <c r="B1628" s="14" t="s">
        <v>325</v>
      </c>
      <c r="C1628" s="14">
        <v>1</v>
      </c>
      <c r="D1628" s="14" t="s">
        <v>646</v>
      </c>
    </row>
    <row r="1629" spans="1:4">
      <c r="A1629" s="14">
        <v>569</v>
      </c>
      <c r="B1629" s="14" t="s">
        <v>599</v>
      </c>
      <c r="C1629" s="14">
        <v>0</v>
      </c>
      <c r="D1629" s="14" t="s">
        <v>646</v>
      </c>
    </row>
    <row r="1630" spans="1:4">
      <c r="A1630" s="14">
        <v>570</v>
      </c>
      <c r="B1630" s="14" t="s">
        <v>600</v>
      </c>
      <c r="C1630" s="14">
        <v>42307</v>
      </c>
      <c r="D1630" s="14" t="s">
        <v>646</v>
      </c>
    </row>
    <row r="1631" spans="1:4">
      <c r="A1631" s="14">
        <v>586</v>
      </c>
      <c r="B1631" s="14" t="s">
        <v>616</v>
      </c>
      <c r="C1631" s="14">
        <v>27</v>
      </c>
      <c r="D1631" s="14" t="s">
        <v>646</v>
      </c>
    </row>
    <row r="1632" spans="1:4">
      <c r="A1632" s="14">
        <v>131</v>
      </c>
      <c r="B1632" s="14" t="s">
        <v>146</v>
      </c>
      <c r="C1632" s="14">
        <v>219</v>
      </c>
      <c r="D1632" s="14" t="s">
        <v>646</v>
      </c>
    </row>
    <row r="1633" spans="1:4">
      <c r="A1633" s="14">
        <v>132</v>
      </c>
      <c r="B1633" s="14" t="s">
        <v>147</v>
      </c>
      <c r="C1633" s="14">
        <v>4</v>
      </c>
      <c r="D1633" s="14" t="s">
        <v>646</v>
      </c>
    </row>
    <row r="1634" spans="1:4">
      <c r="A1634" s="14">
        <v>287</v>
      </c>
      <c r="B1634" s="14" t="s">
        <v>308</v>
      </c>
      <c r="C1634" s="14">
        <v>1794</v>
      </c>
      <c r="D1634" s="14" t="s">
        <v>646</v>
      </c>
    </row>
    <row r="1635" spans="1:4">
      <c r="A1635" s="14">
        <v>288</v>
      </c>
      <c r="B1635" s="14" t="s">
        <v>309</v>
      </c>
      <c r="C1635" s="14">
        <v>1149</v>
      </c>
      <c r="D1635" s="14" t="s">
        <v>646</v>
      </c>
    </row>
    <row r="1636" spans="1:4">
      <c r="A1636" s="14">
        <v>289</v>
      </c>
      <c r="B1636" s="14" t="s">
        <v>310</v>
      </c>
      <c r="C1636" s="14">
        <v>2459</v>
      </c>
      <c r="D1636" s="14" t="s">
        <v>646</v>
      </c>
    </row>
    <row r="1637" spans="1:4">
      <c r="A1637" s="14">
        <v>579</v>
      </c>
      <c r="B1637" s="14" t="s">
        <v>609</v>
      </c>
      <c r="C1637" s="14">
        <v>1</v>
      </c>
      <c r="D1637" s="14" t="s">
        <v>646</v>
      </c>
    </row>
    <row r="1638" spans="1:4">
      <c r="A1638" s="14">
        <v>580</v>
      </c>
      <c r="B1638" s="14" t="s">
        <v>610</v>
      </c>
      <c r="C1638" s="14">
        <v>2</v>
      </c>
      <c r="D1638" s="14" t="s">
        <v>646</v>
      </c>
    </row>
    <row r="1639" spans="1:4">
      <c r="A1639" s="14">
        <v>581</v>
      </c>
      <c r="B1639" s="14" t="s">
        <v>611</v>
      </c>
      <c r="C1639" s="14">
        <v>122</v>
      </c>
      <c r="D1639" s="14" t="s">
        <v>646</v>
      </c>
    </row>
    <row r="1640" spans="1:4">
      <c r="A1640" s="14">
        <v>582</v>
      </c>
      <c r="B1640" s="14" t="s">
        <v>612</v>
      </c>
      <c r="C1640" s="14">
        <v>0</v>
      </c>
      <c r="D1640" s="14" t="s">
        <v>646</v>
      </c>
    </row>
    <row r="1641" spans="1:4">
      <c r="A1641" s="14">
        <v>583</v>
      </c>
      <c r="B1641" s="14" t="s">
        <v>613</v>
      </c>
      <c r="C1641" s="14">
        <v>101</v>
      </c>
      <c r="D1641" s="14" t="s">
        <v>646</v>
      </c>
    </row>
    <row r="1642" spans="1:4">
      <c r="A1642" s="14">
        <v>584</v>
      </c>
      <c r="B1642" s="14" t="s">
        <v>614</v>
      </c>
      <c r="C1642" s="14">
        <v>222</v>
      </c>
      <c r="D1642" s="14" t="s">
        <v>646</v>
      </c>
    </row>
    <row r="1643" spans="1:4">
      <c r="A1643" s="14">
        <v>71</v>
      </c>
      <c r="B1643" s="14" t="s">
        <v>82</v>
      </c>
      <c r="C1643" s="14">
        <v>778</v>
      </c>
      <c r="D1643" s="14" t="s">
        <v>646</v>
      </c>
    </row>
    <row r="1644" spans="1:4">
      <c r="A1644" s="14">
        <v>596</v>
      </c>
      <c r="B1644" s="14" t="s">
        <v>626</v>
      </c>
      <c r="C1644" s="14">
        <v>34338</v>
      </c>
      <c r="D1644" s="14" t="s">
        <v>646</v>
      </c>
    </row>
    <row r="1645" spans="1:4">
      <c r="A1645" s="14">
        <v>12</v>
      </c>
      <c r="B1645" s="14" t="s">
        <v>21</v>
      </c>
      <c r="C1645" s="14">
        <v>363</v>
      </c>
      <c r="D1645" s="14" t="s">
        <v>647</v>
      </c>
    </row>
    <row r="1646" spans="1:4">
      <c r="A1646" s="14">
        <v>14</v>
      </c>
      <c r="B1646" s="14" t="s">
        <v>24</v>
      </c>
      <c r="C1646" s="14">
        <v>1</v>
      </c>
      <c r="D1646" s="14" t="s">
        <v>647</v>
      </c>
    </row>
    <row r="1647" spans="1:4">
      <c r="A1647" s="14">
        <v>16</v>
      </c>
      <c r="B1647" s="14" t="s">
        <v>26</v>
      </c>
      <c r="C1647" s="14">
        <v>8</v>
      </c>
      <c r="D1647" s="14" t="s">
        <v>647</v>
      </c>
    </row>
    <row r="1648" spans="1:4">
      <c r="A1648" s="14">
        <v>73</v>
      </c>
      <c r="B1648" s="14" t="s">
        <v>84</v>
      </c>
      <c r="C1648" s="14">
        <v>175</v>
      </c>
      <c r="D1648" s="14" t="s">
        <v>647</v>
      </c>
    </row>
    <row r="1649" spans="1:4">
      <c r="A1649" s="14">
        <v>504</v>
      </c>
      <c r="B1649" s="14" t="s">
        <v>530</v>
      </c>
      <c r="C1649" s="14">
        <v>0</v>
      </c>
      <c r="D1649" s="14" t="s">
        <v>647</v>
      </c>
    </row>
    <row r="1650" spans="1:4">
      <c r="A1650" s="14">
        <v>576</v>
      </c>
      <c r="B1650" s="14" t="s">
        <v>606</v>
      </c>
      <c r="C1650" s="14">
        <v>14354</v>
      </c>
      <c r="D1650" s="14" t="s">
        <v>647</v>
      </c>
    </row>
    <row r="1651" spans="1:4">
      <c r="A1651" s="14">
        <v>578</v>
      </c>
      <c r="B1651" s="14" t="s">
        <v>608</v>
      </c>
      <c r="C1651" s="14">
        <v>8</v>
      </c>
      <c r="D1651" s="14" t="s">
        <v>647</v>
      </c>
    </row>
    <row r="1652" spans="1:4">
      <c r="A1652" s="14">
        <v>15</v>
      </c>
      <c r="B1652" s="14" t="s">
        <v>25</v>
      </c>
      <c r="C1652" s="14">
        <v>124</v>
      </c>
      <c r="D1652" s="14" t="s">
        <v>647</v>
      </c>
    </row>
    <row r="1653" spans="1:4">
      <c r="A1653" s="14">
        <v>21</v>
      </c>
      <c r="B1653" s="14" t="s">
        <v>31</v>
      </c>
      <c r="C1653" s="14">
        <v>95</v>
      </c>
      <c r="D1653" s="14" t="s">
        <v>647</v>
      </c>
    </row>
    <row r="1654" spans="1:4">
      <c r="A1654" s="14">
        <v>13</v>
      </c>
      <c r="B1654" s="14" t="s">
        <v>23</v>
      </c>
      <c r="C1654" s="14">
        <v>134</v>
      </c>
      <c r="D1654" s="14" t="s">
        <v>647</v>
      </c>
    </row>
    <row r="1655" spans="1:4">
      <c r="A1655" s="14">
        <v>23</v>
      </c>
      <c r="B1655" s="14" t="s">
        <v>33</v>
      </c>
      <c r="C1655" s="14">
        <v>1508</v>
      </c>
      <c r="D1655" s="14" t="s">
        <v>647</v>
      </c>
    </row>
    <row r="1656" spans="1:4">
      <c r="A1656" s="14">
        <v>24</v>
      </c>
      <c r="B1656" s="14" t="s">
        <v>34</v>
      </c>
      <c r="C1656" s="14">
        <v>388</v>
      </c>
      <c r="D1656" s="14" t="s">
        <v>647</v>
      </c>
    </row>
    <row r="1657" spans="1:4">
      <c r="A1657" s="14">
        <v>25</v>
      </c>
      <c r="B1657" s="14" t="s">
        <v>35</v>
      </c>
      <c r="C1657" s="14">
        <v>444</v>
      </c>
      <c r="D1657" s="14" t="s">
        <v>647</v>
      </c>
    </row>
    <row r="1658" spans="1:4">
      <c r="A1658" s="14">
        <v>26</v>
      </c>
      <c r="B1658" s="14" t="s">
        <v>36</v>
      </c>
      <c r="C1658" s="14">
        <v>586</v>
      </c>
      <c r="D1658" s="14" t="s">
        <v>647</v>
      </c>
    </row>
    <row r="1659" spans="1:4">
      <c r="A1659" s="14">
        <v>27</v>
      </c>
      <c r="B1659" s="14" t="s">
        <v>37</v>
      </c>
      <c r="C1659" s="14">
        <v>0</v>
      </c>
      <c r="D1659" s="14" t="s">
        <v>647</v>
      </c>
    </row>
    <row r="1660" spans="1:4">
      <c r="A1660" s="14">
        <v>28</v>
      </c>
      <c r="B1660" s="14" t="s">
        <v>38</v>
      </c>
      <c r="C1660" s="14">
        <v>77</v>
      </c>
      <c r="D1660" s="14" t="s">
        <v>647</v>
      </c>
    </row>
    <row r="1661" spans="1:4">
      <c r="A1661" s="14">
        <v>29</v>
      </c>
      <c r="B1661" s="14" t="s">
        <v>39</v>
      </c>
      <c r="C1661" s="14">
        <v>254</v>
      </c>
      <c r="D1661" s="14" t="s">
        <v>647</v>
      </c>
    </row>
    <row r="1662" spans="1:4">
      <c r="A1662" s="14">
        <v>30</v>
      </c>
      <c r="B1662" s="14" t="s">
        <v>40</v>
      </c>
      <c r="C1662" s="14">
        <v>442</v>
      </c>
      <c r="D1662" s="14" t="s">
        <v>647</v>
      </c>
    </row>
    <row r="1663" spans="1:4">
      <c r="A1663" s="14">
        <v>31</v>
      </c>
      <c r="B1663" s="14" t="s">
        <v>41</v>
      </c>
      <c r="C1663" s="14">
        <v>83</v>
      </c>
      <c r="D1663" s="14" t="s">
        <v>647</v>
      </c>
    </row>
    <row r="1664" spans="1:4">
      <c r="A1664" s="14">
        <v>32</v>
      </c>
      <c r="B1664" s="14" t="s">
        <v>42</v>
      </c>
      <c r="C1664" s="14">
        <v>659</v>
      </c>
      <c r="D1664" s="14" t="s">
        <v>647</v>
      </c>
    </row>
    <row r="1665" spans="1:4">
      <c r="A1665" s="14">
        <v>33</v>
      </c>
      <c r="B1665" s="14" t="s">
        <v>43</v>
      </c>
      <c r="C1665" s="14">
        <v>193</v>
      </c>
      <c r="D1665" s="14" t="s">
        <v>647</v>
      </c>
    </row>
    <row r="1666" spans="1:4">
      <c r="A1666" s="14">
        <v>34</v>
      </c>
      <c r="B1666" s="14" t="s">
        <v>44</v>
      </c>
      <c r="C1666" s="14">
        <v>271</v>
      </c>
      <c r="D1666" s="14" t="s">
        <v>647</v>
      </c>
    </row>
    <row r="1667" spans="1:4">
      <c r="A1667" s="14">
        <v>37</v>
      </c>
      <c r="B1667" s="14" t="s">
        <v>47</v>
      </c>
      <c r="C1667" s="14">
        <v>0</v>
      </c>
      <c r="D1667" s="14" t="s">
        <v>647</v>
      </c>
    </row>
    <row r="1668" spans="1:4">
      <c r="A1668" s="14">
        <v>77</v>
      </c>
      <c r="B1668" s="14" t="s">
        <v>88</v>
      </c>
      <c r="C1668" s="14">
        <v>412</v>
      </c>
      <c r="D1668" s="14" t="s">
        <v>647</v>
      </c>
    </row>
    <row r="1669" spans="1:4">
      <c r="A1669" s="14">
        <v>38</v>
      </c>
      <c r="B1669" s="14" t="s">
        <v>48</v>
      </c>
      <c r="C1669" s="14">
        <v>23868</v>
      </c>
      <c r="D1669" s="14" t="s">
        <v>647</v>
      </c>
    </row>
    <row r="1670" spans="1:4">
      <c r="A1670" s="14">
        <v>43</v>
      </c>
      <c r="B1670" s="14" t="s">
        <v>53</v>
      </c>
      <c r="C1670" s="14">
        <v>1</v>
      </c>
      <c r="D1670" s="14" t="s">
        <v>647</v>
      </c>
    </row>
    <row r="1671" spans="1:4">
      <c r="A1671" s="14">
        <v>44</v>
      </c>
      <c r="B1671" s="14" t="s">
        <v>54</v>
      </c>
      <c r="C1671" s="14">
        <v>54</v>
      </c>
      <c r="D1671" s="14" t="s">
        <v>647</v>
      </c>
    </row>
    <row r="1672" spans="1:4">
      <c r="A1672" s="14">
        <v>45</v>
      </c>
      <c r="B1672" s="14" t="s">
        <v>55</v>
      </c>
      <c r="C1672" s="14">
        <v>97</v>
      </c>
      <c r="D1672" s="14" t="s">
        <v>647</v>
      </c>
    </row>
    <row r="1673" spans="1:4">
      <c r="A1673" s="14">
        <v>48</v>
      </c>
      <c r="B1673" s="14" t="s">
        <v>58</v>
      </c>
      <c r="C1673" s="14">
        <v>79</v>
      </c>
      <c r="D1673" s="14" t="s">
        <v>647</v>
      </c>
    </row>
    <row r="1674" spans="1:4">
      <c r="A1674" s="14">
        <v>50</v>
      </c>
      <c r="B1674" s="14" t="s">
        <v>60</v>
      </c>
      <c r="C1674" s="14">
        <v>7</v>
      </c>
      <c r="D1674" s="14" t="s">
        <v>647</v>
      </c>
    </row>
    <row r="1675" spans="1:4">
      <c r="A1675" s="14">
        <v>52</v>
      </c>
      <c r="B1675" s="14" t="s">
        <v>62</v>
      </c>
      <c r="C1675" s="14">
        <v>7</v>
      </c>
      <c r="D1675" s="14" t="s">
        <v>647</v>
      </c>
    </row>
    <row r="1676" spans="1:4">
      <c r="A1676" s="14">
        <v>53</v>
      </c>
      <c r="B1676" s="14" t="s">
        <v>63</v>
      </c>
      <c r="C1676" s="14">
        <v>12</v>
      </c>
      <c r="D1676" s="14" t="s">
        <v>647</v>
      </c>
    </row>
    <row r="1677" spans="1:4">
      <c r="A1677" s="14">
        <v>55</v>
      </c>
      <c r="B1677" s="14" t="s">
        <v>65</v>
      </c>
      <c r="C1677" s="14">
        <v>9</v>
      </c>
      <c r="D1677" s="14" t="s">
        <v>647</v>
      </c>
    </row>
    <row r="1678" spans="1:4">
      <c r="A1678" s="14">
        <v>58</v>
      </c>
      <c r="B1678" s="14" t="s">
        <v>68</v>
      </c>
      <c r="C1678" s="14">
        <v>216</v>
      </c>
      <c r="D1678" s="14" t="s">
        <v>647</v>
      </c>
    </row>
    <row r="1679" spans="1:4">
      <c r="A1679" s="14">
        <v>59</v>
      </c>
      <c r="B1679" s="14" t="s">
        <v>69</v>
      </c>
      <c r="C1679" s="14">
        <v>3</v>
      </c>
      <c r="D1679" s="14" t="s">
        <v>647</v>
      </c>
    </row>
    <row r="1680" spans="1:4">
      <c r="A1680" s="14">
        <v>60</v>
      </c>
      <c r="B1680" s="14" t="s">
        <v>70</v>
      </c>
      <c r="C1680" s="14">
        <v>8</v>
      </c>
      <c r="D1680" s="14" t="s">
        <v>647</v>
      </c>
    </row>
    <row r="1681" spans="1:4">
      <c r="A1681" s="14">
        <v>61</v>
      </c>
      <c r="B1681" s="14" t="s">
        <v>71</v>
      </c>
      <c r="C1681" s="14">
        <v>0</v>
      </c>
      <c r="D1681" s="14" t="s">
        <v>647</v>
      </c>
    </row>
    <row r="1682" spans="1:4">
      <c r="A1682" s="14">
        <v>47</v>
      </c>
      <c r="B1682" s="14" t="s">
        <v>57</v>
      </c>
      <c r="C1682" s="14">
        <v>157</v>
      </c>
      <c r="D1682" s="14" t="s">
        <v>647</v>
      </c>
    </row>
    <row r="1683" spans="1:4">
      <c r="A1683" s="14">
        <v>49</v>
      </c>
      <c r="B1683" s="14" t="s">
        <v>59</v>
      </c>
      <c r="C1683" s="14">
        <v>516</v>
      </c>
      <c r="D1683" s="14" t="s">
        <v>647</v>
      </c>
    </row>
    <row r="1684" spans="1:4">
      <c r="A1684" s="14">
        <v>51</v>
      </c>
      <c r="B1684" s="14" t="s">
        <v>61</v>
      </c>
      <c r="C1684" s="14">
        <v>6</v>
      </c>
      <c r="D1684" s="14" t="s">
        <v>647</v>
      </c>
    </row>
    <row r="1685" spans="1:4">
      <c r="A1685" s="14">
        <v>54</v>
      </c>
      <c r="B1685" s="14" t="s">
        <v>64</v>
      </c>
      <c r="C1685" s="14">
        <v>105</v>
      </c>
      <c r="D1685" s="14" t="s">
        <v>647</v>
      </c>
    </row>
    <row r="1686" spans="1:4">
      <c r="A1686" s="14">
        <v>56</v>
      </c>
      <c r="B1686" s="14" t="s">
        <v>66</v>
      </c>
      <c r="C1686" s="14">
        <v>14</v>
      </c>
      <c r="D1686" s="14" t="s">
        <v>647</v>
      </c>
    </row>
    <row r="1687" spans="1:4">
      <c r="A1687" s="14">
        <v>57</v>
      </c>
      <c r="B1687" s="14" t="s">
        <v>67</v>
      </c>
      <c r="C1687" s="14">
        <v>1</v>
      </c>
      <c r="D1687" s="14" t="s">
        <v>647</v>
      </c>
    </row>
    <row r="1688" spans="1:4">
      <c r="A1688" s="14">
        <v>366</v>
      </c>
      <c r="B1688" s="14" t="s">
        <v>389</v>
      </c>
      <c r="C1688" s="14">
        <v>196</v>
      </c>
      <c r="D1688" s="14" t="s">
        <v>647</v>
      </c>
    </row>
    <row r="1689" spans="1:4">
      <c r="A1689" s="14">
        <v>62</v>
      </c>
      <c r="B1689" s="14" t="s">
        <v>73</v>
      </c>
      <c r="C1689" s="14">
        <v>49</v>
      </c>
      <c r="D1689" s="14" t="s">
        <v>647</v>
      </c>
    </row>
    <row r="1690" spans="1:4">
      <c r="A1690" s="14">
        <v>86</v>
      </c>
      <c r="B1690" s="14" t="s">
        <v>97</v>
      </c>
      <c r="C1690" s="14">
        <v>1333</v>
      </c>
      <c r="D1690" s="14" t="s">
        <v>647</v>
      </c>
    </row>
    <row r="1691" spans="1:4">
      <c r="A1691" s="14">
        <v>99</v>
      </c>
      <c r="B1691" s="14" t="s">
        <v>110</v>
      </c>
      <c r="C1691" s="14">
        <v>162</v>
      </c>
      <c r="D1691" s="14" t="s">
        <v>647</v>
      </c>
    </row>
    <row r="1692" spans="1:4">
      <c r="A1692" s="14">
        <v>17</v>
      </c>
      <c r="B1692" s="14" t="s">
        <v>27</v>
      </c>
      <c r="C1692" s="14">
        <v>3</v>
      </c>
      <c r="D1692" s="14" t="s">
        <v>647</v>
      </c>
    </row>
    <row r="1693" spans="1:4">
      <c r="A1693" s="14">
        <v>20</v>
      </c>
      <c r="B1693" s="14" t="s">
        <v>30</v>
      </c>
      <c r="C1693" s="14">
        <v>69</v>
      </c>
      <c r="D1693" s="14" t="s">
        <v>647</v>
      </c>
    </row>
    <row r="1694" spans="1:4">
      <c r="A1694" s="14">
        <v>22</v>
      </c>
      <c r="B1694" s="14" t="s">
        <v>32</v>
      </c>
      <c r="C1694" s="14">
        <v>0</v>
      </c>
      <c r="D1694" s="14" t="s">
        <v>647</v>
      </c>
    </row>
    <row r="1695" spans="1:4">
      <c r="A1695" s="14">
        <v>64</v>
      </c>
      <c r="B1695" s="14" t="s">
        <v>75</v>
      </c>
      <c r="C1695" s="14">
        <v>1</v>
      </c>
      <c r="D1695" s="14" t="s">
        <v>647</v>
      </c>
    </row>
    <row r="1696" spans="1:4">
      <c r="A1696" s="14">
        <v>63</v>
      </c>
      <c r="B1696" s="14" t="s">
        <v>74</v>
      </c>
      <c r="C1696" s="14">
        <v>4</v>
      </c>
      <c r="D1696" s="14" t="s">
        <v>647</v>
      </c>
    </row>
    <row r="1697" spans="1:4">
      <c r="A1697" s="14">
        <v>74</v>
      </c>
      <c r="B1697" s="14" t="s">
        <v>85</v>
      </c>
      <c r="C1697" s="14">
        <v>2</v>
      </c>
      <c r="D1697" s="14" t="s">
        <v>647</v>
      </c>
    </row>
    <row r="1698" spans="1:4">
      <c r="A1698" s="14">
        <v>75</v>
      </c>
      <c r="B1698" s="14" t="s">
        <v>86</v>
      </c>
      <c r="C1698" s="14">
        <v>0</v>
      </c>
      <c r="D1698" s="14" t="s">
        <v>647</v>
      </c>
    </row>
    <row r="1699" spans="1:4">
      <c r="A1699" s="14">
        <v>76</v>
      </c>
      <c r="B1699" s="14" t="s">
        <v>87</v>
      </c>
      <c r="C1699" s="14">
        <v>894</v>
      </c>
      <c r="D1699" s="14" t="s">
        <v>647</v>
      </c>
    </row>
    <row r="1700" spans="1:4">
      <c r="A1700" s="14">
        <v>78</v>
      </c>
      <c r="B1700" s="14" t="s">
        <v>89</v>
      </c>
      <c r="C1700" s="14">
        <v>8512</v>
      </c>
      <c r="D1700" s="14" t="s">
        <v>647</v>
      </c>
    </row>
    <row r="1701" spans="1:4">
      <c r="A1701" s="14">
        <v>80</v>
      </c>
      <c r="B1701" s="14" t="s">
        <v>91</v>
      </c>
      <c r="C1701" s="14">
        <v>10</v>
      </c>
      <c r="D1701" s="14" t="s">
        <v>647</v>
      </c>
    </row>
    <row r="1702" spans="1:4">
      <c r="A1702" s="14">
        <v>88</v>
      </c>
      <c r="B1702" s="14" t="s">
        <v>99</v>
      </c>
      <c r="C1702" s="14">
        <v>141</v>
      </c>
      <c r="D1702" s="14" t="s">
        <v>647</v>
      </c>
    </row>
    <row r="1703" spans="1:4">
      <c r="A1703" s="14">
        <v>84</v>
      </c>
      <c r="B1703" s="14" t="s">
        <v>95</v>
      </c>
      <c r="C1703" s="14">
        <v>28317</v>
      </c>
      <c r="D1703" s="14" t="s">
        <v>647</v>
      </c>
    </row>
    <row r="1704" spans="1:4">
      <c r="A1704" s="14">
        <v>85</v>
      </c>
      <c r="B1704" s="14" t="s">
        <v>96</v>
      </c>
      <c r="C1704" s="14">
        <v>1282</v>
      </c>
      <c r="D1704" s="14" t="s">
        <v>647</v>
      </c>
    </row>
    <row r="1705" spans="1:4">
      <c r="A1705" s="14">
        <v>83</v>
      </c>
      <c r="B1705" s="14" t="s">
        <v>94</v>
      </c>
      <c r="C1705" s="14">
        <v>17062</v>
      </c>
      <c r="D1705" s="14" t="s">
        <v>647</v>
      </c>
    </row>
    <row r="1706" spans="1:4">
      <c r="A1706" s="14">
        <v>81</v>
      </c>
      <c r="B1706" s="14" t="s">
        <v>92</v>
      </c>
      <c r="C1706" s="14">
        <v>10323</v>
      </c>
      <c r="D1706" s="14" t="s">
        <v>647</v>
      </c>
    </row>
    <row r="1707" spans="1:4">
      <c r="A1707" s="14">
        <v>90</v>
      </c>
      <c r="B1707" s="14" t="s">
        <v>101</v>
      </c>
      <c r="C1707" s="14">
        <v>148</v>
      </c>
      <c r="D1707" s="14" t="s">
        <v>647</v>
      </c>
    </row>
    <row r="1708" spans="1:4">
      <c r="A1708" s="14">
        <v>66</v>
      </c>
      <c r="B1708" s="14" t="s">
        <v>77</v>
      </c>
      <c r="C1708" s="14">
        <v>0</v>
      </c>
      <c r="D1708" s="14" t="s">
        <v>647</v>
      </c>
    </row>
    <row r="1709" spans="1:4">
      <c r="A1709" s="14">
        <v>119</v>
      </c>
      <c r="B1709" s="14" t="s">
        <v>134</v>
      </c>
      <c r="C1709" s="14">
        <v>611</v>
      </c>
      <c r="D1709" s="14" t="s">
        <v>647</v>
      </c>
    </row>
    <row r="1710" spans="1:4">
      <c r="A1710" s="14">
        <v>120</v>
      </c>
      <c r="B1710" s="14" t="s">
        <v>135</v>
      </c>
      <c r="C1710" s="14">
        <v>787</v>
      </c>
      <c r="D1710" s="14" t="s">
        <v>647</v>
      </c>
    </row>
    <row r="1711" spans="1:4">
      <c r="A1711" s="14">
        <v>121</v>
      </c>
      <c r="B1711" s="14" t="s">
        <v>136</v>
      </c>
      <c r="C1711" s="14">
        <v>513</v>
      </c>
      <c r="D1711" s="14" t="s">
        <v>647</v>
      </c>
    </row>
    <row r="1712" spans="1:4">
      <c r="A1712" s="14">
        <v>122</v>
      </c>
      <c r="B1712" s="14" t="s">
        <v>137</v>
      </c>
      <c r="C1712" s="14">
        <v>66</v>
      </c>
      <c r="D1712" s="14" t="s">
        <v>647</v>
      </c>
    </row>
    <row r="1713" spans="1:4">
      <c r="A1713" s="14">
        <v>19</v>
      </c>
      <c r="B1713" s="14" t="s">
        <v>29</v>
      </c>
      <c r="C1713" s="14">
        <v>3102</v>
      </c>
      <c r="D1713" s="14" t="s">
        <v>647</v>
      </c>
    </row>
    <row r="1714" spans="1:4">
      <c r="A1714" s="14">
        <v>100</v>
      </c>
      <c r="B1714" s="14" t="s">
        <v>112</v>
      </c>
      <c r="C1714" s="14">
        <v>487</v>
      </c>
      <c r="D1714" s="14" t="s">
        <v>647</v>
      </c>
    </row>
    <row r="1715" spans="1:4">
      <c r="A1715" s="14">
        <v>101</v>
      </c>
      <c r="B1715" s="14" t="s">
        <v>113</v>
      </c>
      <c r="C1715" s="14">
        <v>294</v>
      </c>
      <c r="D1715" s="14" t="s">
        <v>647</v>
      </c>
    </row>
    <row r="1716" spans="1:4">
      <c r="A1716" s="14">
        <v>102</v>
      </c>
      <c r="B1716" s="14" t="s">
        <v>114</v>
      </c>
      <c r="C1716" s="14">
        <v>325</v>
      </c>
      <c r="D1716" s="14" t="s">
        <v>647</v>
      </c>
    </row>
    <row r="1717" spans="1:4">
      <c r="A1717" s="14">
        <v>103</v>
      </c>
      <c r="B1717" s="14" t="s">
        <v>115</v>
      </c>
      <c r="C1717" s="14">
        <v>980</v>
      </c>
      <c r="D1717" s="14" t="s">
        <v>647</v>
      </c>
    </row>
    <row r="1718" spans="1:4">
      <c r="A1718" s="14">
        <v>104</v>
      </c>
      <c r="B1718" s="14" t="s">
        <v>116</v>
      </c>
      <c r="C1718" s="14">
        <v>14</v>
      </c>
      <c r="D1718" s="14" t="s">
        <v>647</v>
      </c>
    </row>
    <row r="1719" spans="1:4">
      <c r="A1719" s="14">
        <v>105</v>
      </c>
      <c r="B1719" s="14" t="s">
        <v>117</v>
      </c>
      <c r="C1719" s="14">
        <v>1</v>
      </c>
      <c r="D1719" s="14" t="s">
        <v>647</v>
      </c>
    </row>
    <row r="1720" spans="1:4">
      <c r="A1720" s="14">
        <v>106</v>
      </c>
      <c r="B1720" s="14" t="s">
        <v>118</v>
      </c>
      <c r="C1720" s="14">
        <v>2390</v>
      </c>
      <c r="D1720" s="14" t="s">
        <v>647</v>
      </c>
    </row>
    <row r="1721" spans="1:4">
      <c r="A1721" s="14">
        <v>107</v>
      </c>
      <c r="B1721" s="14" t="s">
        <v>119</v>
      </c>
      <c r="C1721" s="14">
        <v>1776</v>
      </c>
      <c r="D1721" s="14" t="s">
        <v>647</v>
      </c>
    </row>
    <row r="1722" spans="1:4">
      <c r="A1722" s="14">
        <v>172</v>
      </c>
      <c r="B1722" s="14" t="s">
        <v>189</v>
      </c>
      <c r="C1722" s="14">
        <v>3</v>
      </c>
      <c r="D1722" s="14" t="s">
        <v>647</v>
      </c>
    </row>
    <row r="1723" spans="1:4">
      <c r="A1723" s="14">
        <v>111</v>
      </c>
      <c r="B1723" s="14" t="s">
        <v>123</v>
      </c>
      <c r="C1723" s="14">
        <v>4573</v>
      </c>
      <c r="D1723" s="14" t="s">
        <v>647</v>
      </c>
    </row>
    <row r="1724" spans="1:4">
      <c r="A1724" s="14">
        <v>117</v>
      </c>
      <c r="B1724" s="14" t="s">
        <v>129</v>
      </c>
      <c r="C1724" s="14">
        <v>450</v>
      </c>
      <c r="D1724" s="14" t="s">
        <v>647</v>
      </c>
    </row>
    <row r="1725" spans="1:4">
      <c r="A1725" s="14">
        <v>110</v>
      </c>
      <c r="B1725" s="14" t="s">
        <v>122</v>
      </c>
      <c r="C1725" s="14">
        <v>12</v>
      </c>
      <c r="D1725" s="14" t="s">
        <v>647</v>
      </c>
    </row>
    <row r="1726" spans="1:4">
      <c r="A1726" s="14">
        <v>112</v>
      </c>
      <c r="B1726" s="14" t="s">
        <v>124</v>
      </c>
      <c r="C1726" s="14">
        <v>0</v>
      </c>
      <c r="D1726" s="14" t="s">
        <v>647</v>
      </c>
    </row>
    <row r="1727" spans="1:4">
      <c r="A1727" s="14">
        <v>113</v>
      </c>
      <c r="B1727" s="14" t="s">
        <v>125</v>
      </c>
      <c r="C1727" s="14">
        <v>28485</v>
      </c>
      <c r="D1727" s="14" t="s">
        <v>647</v>
      </c>
    </row>
    <row r="1728" spans="1:4">
      <c r="A1728" s="14">
        <v>114</v>
      </c>
      <c r="B1728" s="14" t="s">
        <v>126</v>
      </c>
      <c r="C1728" s="14">
        <v>202</v>
      </c>
      <c r="D1728" s="14" t="s">
        <v>647</v>
      </c>
    </row>
    <row r="1729" spans="1:4">
      <c r="A1729" s="14">
        <v>115</v>
      </c>
      <c r="B1729" s="14" t="s">
        <v>127</v>
      </c>
      <c r="C1729" s="14">
        <v>169</v>
      </c>
      <c r="D1729" s="14" t="s">
        <v>647</v>
      </c>
    </row>
    <row r="1730" spans="1:4">
      <c r="A1730" s="14">
        <v>575</v>
      </c>
      <c r="B1730" s="14" t="s">
        <v>605</v>
      </c>
      <c r="C1730" s="14">
        <v>109</v>
      </c>
      <c r="D1730" s="14" t="s">
        <v>647</v>
      </c>
    </row>
    <row r="1731" spans="1:4">
      <c r="A1731" s="14">
        <v>123</v>
      </c>
      <c r="B1731" s="14" t="s">
        <v>138</v>
      </c>
      <c r="C1731" s="14">
        <v>20240</v>
      </c>
      <c r="D1731" s="14" t="s">
        <v>647</v>
      </c>
    </row>
    <row r="1732" spans="1:4">
      <c r="A1732" s="14">
        <v>69</v>
      </c>
      <c r="B1732" s="14" t="s">
        <v>80</v>
      </c>
      <c r="C1732" s="14">
        <v>2</v>
      </c>
      <c r="D1732" s="14" t="s">
        <v>647</v>
      </c>
    </row>
    <row r="1733" spans="1:4">
      <c r="A1733" s="14">
        <v>142</v>
      </c>
      <c r="B1733" s="14" t="s">
        <v>158</v>
      </c>
      <c r="C1733" s="14">
        <v>29</v>
      </c>
      <c r="D1733" s="14" t="s">
        <v>647</v>
      </c>
    </row>
    <row r="1734" spans="1:4">
      <c r="A1734" s="14">
        <v>143</v>
      </c>
      <c r="B1734" s="14" t="s">
        <v>159</v>
      </c>
      <c r="C1734" s="14">
        <v>33</v>
      </c>
      <c r="D1734" s="14" t="s">
        <v>647</v>
      </c>
    </row>
    <row r="1735" spans="1:4">
      <c r="A1735" s="14">
        <v>144</v>
      </c>
      <c r="B1735" s="14" t="s">
        <v>160</v>
      </c>
      <c r="C1735" s="14">
        <v>1037</v>
      </c>
      <c r="D1735" s="14" t="s">
        <v>647</v>
      </c>
    </row>
    <row r="1736" spans="1:4">
      <c r="A1736" s="14">
        <v>145</v>
      </c>
      <c r="B1736" s="14" t="s">
        <v>161</v>
      </c>
      <c r="C1736" s="14">
        <v>0</v>
      </c>
      <c r="D1736" s="14" t="s">
        <v>647</v>
      </c>
    </row>
    <row r="1737" spans="1:4">
      <c r="A1737" s="14">
        <v>146</v>
      </c>
      <c r="B1737" s="14" t="s">
        <v>162</v>
      </c>
      <c r="C1737" s="14">
        <v>3</v>
      </c>
      <c r="D1737" s="14" t="s">
        <v>647</v>
      </c>
    </row>
    <row r="1738" spans="1:4">
      <c r="A1738" s="14">
        <v>147</v>
      </c>
      <c r="B1738" s="14" t="s">
        <v>163</v>
      </c>
      <c r="C1738" s="14">
        <v>1</v>
      </c>
      <c r="D1738" s="14" t="s">
        <v>647</v>
      </c>
    </row>
    <row r="1739" spans="1:4">
      <c r="A1739" s="14">
        <v>67</v>
      </c>
      <c r="B1739" s="14" t="s">
        <v>78</v>
      </c>
      <c r="C1739" s="14">
        <v>889</v>
      </c>
      <c r="D1739" s="14" t="s">
        <v>647</v>
      </c>
    </row>
    <row r="1740" spans="1:4">
      <c r="A1740" s="14">
        <v>68</v>
      </c>
      <c r="B1740" s="14" t="s">
        <v>79</v>
      </c>
      <c r="C1740" s="14">
        <v>0</v>
      </c>
      <c r="D1740" s="14" t="s">
        <v>647</v>
      </c>
    </row>
    <row r="1741" spans="1:4">
      <c r="A1741" s="14">
        <v>70</v>
      </c>
      <c r="B1741" s="14" t="s">
        <v>81</v>
      </c>
      <c r="C1741" s="14">
        <v>12</v>
      </c>
      <c r="D1741" s="14" t="s">
        <v>647</v>
      </c>
    </row>
    <row r="1742" spans="1:4">
      <c r="A1742" s="14">
        <v>87</v>
      </c>
      <c r="B1742" s="14" t="s">
        <v>98</v>
      </c>
      <c r="C1742" s="14">
        <v>360</v>
      </c>
      <c r="D1742" s="14" t="s">
        <v>647</v>
      </c>
    </row>
    <row r="1743" spans="1:4">
      <c r="A1743" s="14">
        <v>94</v>
      </c>
      <c r="B1743" s="14" t="s">
        <v>105</v>
      </c>
      <c r="C1743" s="14">
        <v>1087</v>
      </c>
      <c r="D1743" s="14" t="s">
        <v>647</v>
      </c>
    </row>
    <row r="1744" spans="1:4">
      <c r="A1744" s="14">
        <v>91</v>
      </c>
      <c r="B1744" s="14" t="s">
        <v>102</v>
      </c>
      <c r="C1744" s="14">
        <v>563</v>
      </c>
      <c r="D1744" s="14" t="s">
        <v>647</v>
      </c>
    </row>
    <row r="1745" spans="1:4">
      <c r="A1745" s="14">
        <v>95</v>
      </c>
      <c r="B1745" s="14" t="s">
        <v>106</v>
      </c>
      <c r="C1745" s="14">
        <v>619</v>
      </c>
      <c r="D1745" s="14" t="s">
        <v>647</v>
      </c>
    </row>
    <row r="1746" spans="1:4">
      <c r="A1746" s="14">
        <v>96</v>
      </c>
      <c r="B1746" s="14" t="s">
        <v>107</v>
      </c>
      <c r="C1746" s="14">
        <v>1310</v>
      </c>
      <c r="D1746" s="14" t="s">
        <v>647</v>
      </c>
    </row>
    <row r="1747" spans="1:4">
      <c r="A1747" s="14">
        <v>97</v>
      </c>
      <c r="B1747" s="14" t="s">
        <v>108</v>
      </c>
      <c r="C1747" s="14">
        <v>647</v>
      </c>
      <c r="D1747" s="14" t="s">
        <v>647</v>
      </c>
    </row>
    <row r="1748" spans="1:4">
      <c r="A1748" s="14">
        <v>98</v>
      </c>
      <c r="B1748" s="14" t="s">
        <v>109</v>
      </c>
      <c r="C1748" s="14">
        <v>253</v>
      </c>
      <c r="D1748" s="14" t="s">
        <v>647</v>
      </c>
    </row>
    <row r="1749" spans="1:4">
      <c r="A1749" s="14">
        <v>116</v>
      </c>
      <c r="B1749" s="14" t="s">
        <v>128</v>
      </c>
      <c r="C1749" s="14">
        <v>0</v>
      </c>
      <c r="D1749" s="14" t="s">
        <v>647</v>
      </c>
    </row>
    <row r="1750" spans="1:4">
      <c r="A1750" s="14">
        <v>108</v>
      </c>
      <c r="B1750" s="14" t="s">
        <v>120</v>
      </c>
      <c r="C1750" s="14">
        <v>211</v>
      </c>
      <c r="D1750" s="14" t="s">
        <v>647</v>
      </c>
    </row>
    <row r="1751" spans="1:4">
      <c r="A1751" s="14">
        <v>354</v>
      </c>
      <c r="B1751" s="14" t="s">
        <v>377</v>
      </c>
      <c r="C1751" s="14">
        <v>355</v>
      </c>
      <c r="D1751" s="14" t="s">
        <v>647</v>
      </c>
    </row>
    <row r="1752" spans="1:4">
      <c r="A1752" s="14">
        <v>126</v>
      </c>
      <c r="B1752" s="14" t="s">
        <v>141</v>
      </c>
      <c r="C1752" s="14">
        <v>8351</v>
      </c>
      <c r="D1752" s="14" t="s">
        <v>647</v>
      </c>
    </row>
    <row r="1753" spans="1:4">
      <c r="A1753" s="14">
        <v>127</v>
      </c>
      <c r="B1753" s="14" t="s">
        <v>142</v>
      </c>
      <c r="C1753" s="14">
        <v>1105</v>
      </c>
      <c r="D1753" s="14" t="s">
        <v>647</v>
      </c>
    </row>
    <row r="1754" spans="1:4">
      <c r="A1754" s="14">
        <v>128</v>
      </c>
      <c r="B1754" s="14" t="s">
        <v>143</v>
      </c>
      <c r="C1754" s="14">
        <v>48</v>
      </c>
      <c r="D1754" s="14" t="s">
        <v>647</v>
      </c>
    </row>
    <row r="1755" spans="1:4">
      <c r="A1755" s="14">
        <v>129</v>
      </c>
      <c r="B1755" s="14" t="s">
        <v>144</v>
      </c>
      <c r="C1755" s="14">
        <v>77</v>
      </c>
      <c r="D1755" s="14" t="s">
        <v>647</v>
      </c>
    </row>
    <row r="1756" spans="1:4">
      <c r="A1756" s="14">
        <v>130</v>
      </c>
      <c r="B1756" s="14" t="s">
        <v>145</v>
      </c>
      <c r="C1756" s="14">
        <v>350</v>
      </c>
      <c r="D1756" s="14" t="s">
        <v>647</v>
      </c>
    </row>
    <row r="1757" spans="1:4">
      <c r="A1757" s="14">
        <v>134</v>
      </c>
      <c r="B1757" s="14" t="s">
        <v>149</v>
      </c>
      <c r="C1757" s="14">
        <v>5</v>
      </c>
      <c r="D1757" s="14" t="s">
        <v>647</v>
      </c>
    </row>
    <row r="1758" spans="1:4">
      <c r="A1758" s="14">
        <v>135</v>
      </c>
      <c r="B1758" s="14" t="s">
        <v>150</v>
      </c>
      <c r="C1758" s="14">
        <v>0</v>
      </c>
      <c r="D1758" s="14" t="s">
        <v>647</v>
      </c>
    </row>
    <row r="1759" spans="1:4">
      <c r="A1759" s="14">
        <v>136</v>
      </c>
      <c r="B1759" s="14" t="s">
        <v>151</v>
      </c>
      <c r="C1759" s="14">
        <v>288</v>
      </c>
      <c r="D1759" s="14" t="s">
        <v>647</v>
      </c>
    </row>
    <row r="1760" spans="1:4">
      <c r="A1760" s="14">
        <v>137</v>
      </c>
      <c r="B1760" s="14" t="s">
        <v>152</v>
      </c>
      <c r="C1760" s="14">
        <v>81</v>
      </c>
      <c r="D1760" s="14" t="s">
        <v>647</v>
      </c>
    </row>
    <row r="1761" spans="1:4">
      <c r="A1761" s="14">
        <v>138</v>
      </c>
      <c r="B1761" s="14" t="s">
        <v>154</v>
      </c>
      <c r="C1761" s="14">
        <v>2</v>
      </c>
      <c r="D1761" s="14" t="s">
        <v>647</v>
      </c>
    </row>
    <row r="1762" spans="1:4">
      <c r="A1762" s="14">
        <v>139</v>
      </c>
      <c r="B1762" s="14" t="s">
        <v>155</v>
      </c>
      <c r="C1762" s="14">
        <v>17</v>
      </c>
      <c r="D1762" s="14" t="s">
        <v>647</v>
      </c>
    </row>
    <row r="1763" spans="1:4">
      <c r="A1763" s="14">
        <v>140</v>
      </c>
      <c r="B1763" s="14" t="s">
        <v>156</v>
      </c>
      <c r="C1763" s="14">
        <v>12</v>
      </c>
      <c r="D1763" s="14" t="s">
        <v>647</v>
      </c>
    </row>
    <row r="1764" spans="1:4">
      <c r="A1764" s="14">
        <v>141</v>
      </c>
      <c r="B1764" s="14" t="s">
        <v>157</v>
      </c>
      <c r="C1764" s="14">
        <v>13</v>
      </c>
      <c r="D1764" s="14" t="s">
        <v>647</v>
      </c>
    </row>
    <row r="1765" spans="1:4">
      <c r="A1765" s="14">
        <v>150</v>
      </c>
      <c r="B1765" s="14" t="s">
        <v>166</v>
      </c>
      <c r="C1765" s="14">
        <v>1233</v>
      </c>
      <c r="D1765" s="14" t="s">
        <v>647</v>
      </c>
    </row>
    <row r="1766" spans="1:4">
      <c r="A1766" s="14">
        <v>151</v>
      </c>
      <c r="B1766" s="14" t="s">
        <v>167</v>
      </c>
      <c r="C1766" s="14">
        <v>345</v>
      </c>
      <c r="D1766" s="14" t="s">
        <v>647</v>
      </c>
    </row>
    <row r="1767" spans="1:4">
      <c r="A1767" s="14">
        <v>152</v>
      </c>
      <c r="B1767" s="14" t="s">
        <v>168</v>
      </c>
      <c r="C1767" s="14">
        <v>202</v>
      </c>
      <c r="D1767" s="14" t="s">
        <v>647</v>
      </c>
    </row>
    <row r="1768" spans="1:4">
      <c r="A1768" s="14">
        <v>153</v>
      </c>
      <c r="B1768" s="14" t="s">
        <v>169</v>
      </c>
      <c r="C1768" s="14">
        <v>4</v>
      </c>
      <c r="D1768" s="14" t="s">
        <v>647</v>
      </c>
    </row>
    <row r="1769" spans="1:4">
      <c r="A1769" s="14">
        <v>154</v>
      </c>
      <c r="B1769" s="14" t="s">
        <v>170</v>
      </c>
      <c r="C1769" s="14">
        <v>282</v>
      </c>
      <c r="D1769" s="14" t="s">
        <v>647</v>
      </c>
    </row>
    <row r="1770" spans="1:4">
      <c r="A1770" s="14">
        <v>156</v>
      </c>
      <c r="B1770" s="14" t="s">
        <v>172</v>
      </c>
      <c r="C1770" s="14">
        <v>965</v>
      </c>
      <c r="D1770" s="14" t="s">
        <v>647</v>
      </c>
    </row>
    <row r="1771" spans="1:4">
      <c r="A1771" s="14">
        <v>157</v>
      </c>
      <c r="B1771" s="14" t="s">
        <v>173</v>
      </c>
      <c r="C1771" s="14">
        <v>78</v>
      </c>
      <c r="D1771" s="14" t="s">
        <v>647</v>
      </c>
    </row>
    <row r="1772" spans="1:4">
      <c r="A1772" s="14">
        <v>159</v>
      </c>
      <c r="B1772" s="14" t="s">
        <v>175</v>
      </c>
      <c r="C1772" s="14">
        <v>2</v>
      </c>
      <c r="D1772" s="14" t="s">
        <v>647</v>
      </c>
    </row>
    <row r="1773" spans="1:4">
      <c r="A1773" s="14">
        <v>160</v>
      </c>
      <c r="B1773" s="14" t="s">
        <v>176</v>
      </c>
      <c r="C1773" s="14">
        <v>1</v>
      </c>
      <c r="D1773" s="14" t="s">
        <v>647</v>
      </c>
    </row>
    <row r="1774" spans="1:4">
      <c r="A1774" s="14">
        <v>161</v>
      </c>
      <c r="B1774" s="14" t="s">
        <v>177</v>
      </c>
      <c r="C1774" s="14">
        <v>238</v>
      </c>
      <c r="D1774" s="14" t="s">
        <v>647</v>
      </c>
    </row>
    <row r="1775" spans="1:4">
      <c r="A1775" s="14">
        <v>162</v>
      </c>
      <c r="B1775" s="14" t="s">
        <v>178</v>
      </c>
      <c r="C1775" s="14">
        <v>173</v>
      </c>
      <c r="D1775" s="14" t="s">
        <v>647</v>
      </c>
    </row>
    <row r="1776" spans="1:4">
      <c r="A1776" s="14">
        <v>163</v>
      </c>
      <c r="B1776" s="14" t="s">
        <v>180</v>
      </c>
      <c r="C1776" s="14">
        <v>705</v>
      </c>
      <c r="D1776" s="14" t="s">
        <v>647</v>
      </c>
    </row>
    <row r="1777" spans="1:4">
      <c r="A1777" s="14">
        <v>164</v>
      </c>
      <c r="B1777" s="14" t="s">
        <v>181</v>
      </c>
      <c r="C1777" s="14">
        <v>0</v>
      </c>
      <c r="D1777" s="14" t="s">
        <v>647</v>
      </c>
    </row>
    <row r="1778" spans="1:4">
      <c r="A1778" s="14">
        <v>165</v>
      </c>
      <c r="B1778" s="14" t="s">
        <v>182</v>
      </c>
      <c r="C1778" s="14">
        <v>136</v>
      </c>
      <c r="D1778" s="14" t="s">
        <v>647</v>
      </c>
    </row>
    <row r="1779" spans="1:4">
      <c r="A1779" s="14">
        <v>166</v>
      </c>
      <c r="B1779" s="14" t="s">
        <v>183</v>
      </c>
      <c r="C1779" s="14">
        <v>627</v>
      </c>
      <c r="D1779" s="14" t="s">
        <v>647</v>
      </c>
    </row>
    <row r="1780" spans="1:4">
      <c r="A1780" s="14">
        <v>167</v>
      </c>
      <c r="B1780" s="14" t="s">
        <v>184</v>
      </c>
      <c r="C1780" s="14">
        <v>947</v>
      </c>
      <c r="D1780" s="14" t="s">
        <v>647</v>
      </c>
    </row>
    <row r="1781" spans="1:4">
      <c r="A1781" s="14">
        <v>168</v>
      </c>
      <c r="B1781" s="14" t="s">
        <v>185</v>
      </c>
      <c r="C1781" s="14">
        <v>678</v>
      </c>
      <c r="D1781" s="14" t="s">
        <v>647</v>
      </c>
    </row>
    <row r="1782" spans="1:4">
      <c r="A1782" s="14">
        <v>169</v>
      </c>
      <c r="B1782" s="14" t="s">
        <v>186</v>
      </c>
      <c r="C1782" s="14">
        <v>98</v>
      </c>
      <c r="D1782" s="14" t="s">
        <v>647</v>
      </c>
    </row>
    <row r="1783" spans="1:4">
      <c r="A1783" s="14">
        <v>170</v>
      </c>
      <c r="B1783" s="14" t="s">
        <v>187</v>
      </c>
      <c r="C1783" s="14">
        <v>509</v>
      </c>
      <c r="D1783" s="14" t="s">
        <v>647</v>
      </c>
    </row>
    <row r="1784" spans="1:4">
      <c r="A1784" s="14">
        <v>155</v>
      </c>
      <c r="B1784" s="14" t="s">
        <v>171</v>
      </c>
      <c r="C1784" s="14">
        <v>1147</v>
      </c>
      <c r="D1784" s="14" t="s">
        <v>647</v>
      </c>
    </row>
    <row r="1785" spans="1:4">
      <c r="A1785" s="14">
        <v>79</v>
      </c>
      <c r="B1785" s="14" t="s">
        <v>90</v>
      </c>
      <c r="C1785" s="14">
        <v>200</v>
      </c>
      <c r="D1785" s="14" t="s">
        <v>647</v>
      </c>
    </row>
    <row r="1786" spans="1:4">
      <c r="A1786" s="14">
        <v>171</v>
      </c>
      <c r="B1786" s="14" t="s">
        <v>188</v>
      </c>
      <c r="C1786" s="14">
        <v>97</v>
      </c>
      <c r="D1786" s="14" t="s">
        <v>647</v>
      </c>
    </row>
    <row r="1787" spans="1:4">
      <c r="A1787" s="14">
        <v>178</v>
      </c>
      <c r="B1787" s="14" t="s">
        <v>195</v>
      </c>
      <c r="C1787" s="14">
        <v>6</v>
      </c>
      <c r="D1787" s="14" t="s">
        <v>647</v>
      </c>
    </row>
    <row r="1788" spans="1:4">
      <c r="A1788" s="14">
        <v>179</v>
      </c>
      <c r="B1788" s="14" t="s">
        <v>196</v>
      </c>
      <c r="C1788" s="14">
        <v>274</v>
      </c>
      <c r="D1788" s="14" t="s">
        <v>647</v>
      </c>
    </row>
    <row r="1789" spans="1:4">
      <c r="A1789" s="14">
        <v>180</v>
      </c>
      <c r="B1789" s="14" t="s">
        <v>197</v>
      </c>
      <c r="C1789" s="14">
        <v>559</v>
      </c>
      <c r="D1789" s="14" t="s">
        <v>647</v>
      </c>
    </row>
    <row r="1790" spans="1:4">
      <c r="A1790" s="14">
        <v>182</v>
      </c>
      <c r="B1790" s="14" t="s">
        <v>199</v>
      </c>
      <c r="C1790" s="14">
        <v>171</v>
      </c>
      <c r="D1790" s="14" t="s">
        <v>647</v>
      </c>
    </row>
    <row r="1791" spans="1:4">
      <c r="A1791" s="14">
        <v>183</v>
      </c>
      <c r="B1791" s="14" t="s">
        <v>200</v>
      </c>
      <c r="C1791" s="14">
        <v>21</v>
      </c>
      <c r="D1791" s="14" t="s">
        <v>647</v>
      </c>
    </row>
    <row r="1792" spans="1:4">
      <c r="A1792" s="14">
        <v>450</v>
      </c>
      <c r="B1792" s="14" t="s">
        <v>475</v>
      </c>
      <c r="C1792" s="14">
        <v>488</v>
      </c>
      <c r="D1792" s="14" t="s">
        <v>647</v>
      </c>
    </row>
    <row r="1793" spans="1:4">
      <c r="A1793" s="14">
        <v>589</v>
      </c>
      <c r="B1793" s="14" t="s">
        <v>619</v>
      </c>
      <c r="C1793" s="14">
        <v>15</v>
      </c>
      <c r="D1793" s="14" t="s">
        <v>647</v>
      </c>
    </row>
    <row r="1794" spans="1:4">
      <c r="A1794" s="14">
        <v>590</v>
      </c>
      <c r="B1794" s="14" t="s">
        <v>620</v>
      </c>
      <c r="C1794" s="14">
        <v>14</v>
      </c>
      <c r="D1794" s="14" t="s">
        <v>647</v>
      </c>
    </row>
    <row r="1795" spans="1:4">
      <c r="A1795" s="14">
        <v>591</v>
      </c>
      <c r="B1795" s="14" t="s">
        <v>621</v>
      </c>
      <c r="C1795" s="14">
        <v>138</v>
      </c>
      <c r="D1795" s="14" t="s">
        <v>647</v>
      </c>
    </row>
    <row r="1796" spans="1:4">
      <c r="A1796" s="14">
        <v>592</v>
      </c>
      <c r="B1796" s="14" t="s">
        <v>622</v>
      </c>
      <c r="C1796" s="14">
        <v>168</v>
      </c>
      <c r="D1796" s="14" t="s">
        <v>647</v>
      </c>
    </row>
    <row r="1797" spans="1:4">
      <c r="A1797" s="14">
        <v>593</v>
      </c>
      <c r="B1797" s="14" t="s">
        <v>623</v>
      </c>
      <c r="C1797" s="14">
        <v>260</v>
      </c>
      <c r="D1797" s="14" t="s">
        <v>647</v>
      </c>
    </row>
    <row r="1798" spans="1:4">
      <c r="A1798" s="14">
        <v>594</v>
      </c>
      <c r="B1798" s="14" t="s">
        <v>624</v>
      </c>
      <c r="C1798" s="14">
        <v>105</v>
      </c>
      <c r="D1798" s="14" t="s">
        <v>647</v>
      </c>
    </row>
    <row r="1799" spans="1:4">
      <c r="A1799" s="14">
        <v>595</v>
      </c>
      <c r="B1799" s="14" t="s">
        <v>625</v>
      </c>
      <c r="C1799" s="14">
        <v>108</v>
      </c>
      <c r="D1799" s="14" t="s">
        <v>647</v>
      </c>
    </row>
    <row r="1800" spans="1:4">
      <c r="A1800" s="14">
        <v>42</v>
      </c>
      <c r="B1800" s="14" t="s">
        <v>52</v>
      </c>
      <c r="C1800" s="14">
        <v>0</v>
      </c>
      <c r="D1800" s="14" t="s">
        <v>647</v>
      </c>
    </row>
    <row r="1801" spans="1:4">
      <c r="A1801" s="14">
        <v>173</v>
      </c>
      <c r="B1801" s="14" t="s">
        <v>190</v>
      </c>
      <c r="C1801" s="14">
        <v>5</v>
      </c>
      <c r="D1801" s="14" t="s">
        <v>647</v>
      </c>
    </row>
    <row r="1802" spans="1:4">
      <c r="A1802" s="14">
        <v>174</v>
      </c>
      <c r="B1802" s="14" t="s">
        <v>642</v>
      </c>
      <c r="C1802" s="14">
        <v>561</v>
      </c>
      <c r="D1802" s="14" t="s">
        <v>647</v>
      </c>
    </row>
    <row r="1803" spans="1:4">
      <c r="A1803" s="14">
        <v>175</v>
      </c>
      <c r="B1803" s="14" t="s">
        <v>192</v>
      </c>
      <c r="C1803" s="14">
        <v>0</v>
      </c>
      <c r="D1803" s="14" t="s">
        <v>647</v>
      </c>
    </row>
    <row r="1804" spans="1:4">
      <c r="A1804" s="14">
        <v>177</v>
      </c>
      <c r="B1804" s="14" t="s">
        <v>194</v>
      </c>
      <c r="C1804" s="14">
        <v>94</v>
      </c>
      <c r="D1804" s="14" t="s">
        <v>647</v>
      </c>
    </row>
    <row r="1805" spans="1:4">
      <c r="A1805" s="14">
        <v>185</v>
      </c>
      <c r="B1805" s="14" t="s">
        <v>202</v>
      </c>
      <c r="C1805" s="14">
        <v>1282</v>
      </c>
      <c r="D1805" s="14" t="s">
        <v>647</v>
      </c>
    </row>
    <row r="1806" spans="1:4">
      <c r="A1806" s="14">
        <v>445</v>
      </c>
      <c r="B1806" s="14" t="s">
        <v>470</v>
      </c>
      <c r="C1806" s="14">
        <v>752</v>
      </c>
      <c r="D1806" s="14" t="s">
        <v>647</v>
      </c>
    </row>
    <row r="1807" spans="1:4">
      <c r="A1807" s="14">
        <v>446</v>
      </c>
      <c r="B1807" s="14" t="s">
        <v>471</v>
      </c>
      <c r="C1807" s="14">
        <v>55</v>
      </c>
      <c r="D1807" s="14" t="s">
        <v>647</v>
      </c>
    </row>
    <row r="1808" spans="1:4">
      <c r="A1808" s="14">
        <v>587</v>
      </c>
      <c r="B1808" s="14" t="s">
        <v>617</v>
      </c>
      <c r="C1808" s="14">
        <v>86</v>
      </c>
      <c r="D1808" s="14" t="s">
        <v>647</v>
      </c>
    </row>
    <row r="1809" spans="1:4">
      <c r="A1809" s="14">
        <v>588</v>
      </c>
      <c r="B1809" s="14" t="s">
        <v>618</v>
      </c>
      <c r="C1809" s="14">
        <v>7</v>
      </c>
      <c r="D1809" s="14" t="s">
        <v>647</v>
      </c>
    </row>
    <row r="1810" spans="1:4">
      <c r="A1810" s="14">
        <v>176</v>
      </c>
      <c r="B1810" s="14" t="s">
        <v>193</v>
      </c>
      <c r="C1810" s="14">
        <v>1</v>
      </c>
      <c r="D1810" s="14" t="s">
        <v>647</v>
      </c>
    </row>
    <row r="1811" spans="1:4">
      <c r="A1811" s="14">
        <v>184</v>
      </c>
      <c r="B1811" s="14" t="s">
        <v>201</v>
      </c>
      <c r="C1811" s="14">
        <v>1</v>
      </c>
      <c r="D1811" s="14" t="s">
        <v>647</v>
      </c>
    </row>
    <row r="1812" spans="1:4">
      <c r="A1812" s="14">
        <v>186</v>
      </c>
      <c r="B1812" s="14" t="s">
        <v>204</v>
      </c>
      <c r="C1812" s="14">
        <v>3547</v>
      </c>
      <c r="D1812" s="14" t="s">
        <v>647</v>
      </c>
    </row>
    <row r="1813" spans="1:4">
      <c r="A1813" s="14">
        <v>188</v>
      </c>
      <c r="B1813" s="14" t="s">
        <v>206</v>
      </c>
      <c r="C1813" s="14">
        <v>3</v>
      </c>
      <c r="D1813" s="14" t="s">
        <v>647</v>
      </c>
    </row>
    <row r="1814" spans="1:4">
      <c r="A1814" s="14">
        <v>189</v>
      </c>
      <c r="B1814" s="14" t="s">
        <v>207</v>
      </c>
      <c r="C1814" s="14">
        <v>2</v>
      </c>
      <c r="D1814" s="14" t="s">
        <v>647</v>
      </c>
    </row>
    <row r="1815" spans="1:4">
      <c r="A1815" s="14">
        <v>255</v>
      </c>
      <c r="B1815" s="14" t="s">
        <v>275</v>
      </c>
      <c r="C1815" s="14">
        <v>0</v>
      </c>
      <c r="D1815" s="14" t="s">
        <v>647</v>
      </c>
    </row>
    <row r="1816" spans="1:4">
      <c r="A1816" s="14">
        <v>187</v>
      </c>
      <c r="B1816" s="14" t="s">
        <v>205</v>
      </c>
      <c r="C1816" s="14">
        <v>667</v>
      </c>
      <c r="D1816" s="14" t="s">
        <v>647</v>
      </c>
    </row>
    <row r="1817" spans="1:4">
      <c r="A1817" s="14">
        <v>125</v>
      </c>
      <c r="B1817" s="14" t="s">
        <v>140</v>
      </c>
      <c r="C1817" s="14">
        <v>0</v>
      </c>
      <c r="D1817" s="14" t="s">
        <v>647</v>
      </c>
    </row>
    <row r="1818" spans="1:4">
      <c r="A1818" s="14">
        <v>148</v>
      </c>
      <c r="B1818" s="14" t="s">
        <v>164</v>
      </c>
      <c r="C1818" s="14">
        <v>358</v>
      </c>
      <c r="D1818" s="14" t="s">
        <v>647</v>
      </c>
    </row>
    <row r="1819" spans="1:4">
      <c r="A1819" s="14">
        <v>149</v>
      </c>
      <c r="B1819" s="14" t="s">
        <v>165</v>
      </c>
      <c r="C1819" s="14">
        <v>12</v>
      </c>
      <c r="D1819" s="14" t="s">
        <v>647</v>
      </c>
    </row>
    <row r="1820" spans="1:4">
      <c r="A1820" s="14">
        <v>109</v>
      </c>
      <c r="B1820" s="14" t="s">
        <v>121</v>
      </c>
      <c r="C1820" s="14">
        <v>432</v>
      </c>
      <c r="D1820" s="14" t="s">
        <v>647</v>
      </c>
    </row>
    <row r="1821" spans="1:4">
      <c r="A1821" s="14">
        <v>133</v>
      </c>
      <c r="B1821" s="14" t="s">
        <v>148</v>
      </c>
      <c r="C1821" s="14">
        <v>82</v>
      </c>
      <c r="D1821" s="14" t="s">
        <v>647</v>
      </c>
    </row>
    <row r="1822" spans="1:4">
      <c r="A1822" s="14">
        <v>199</v>
      </c>
      <c r="B1822" s="14" t="s">
        <v>218</v>
      </c>
      <c r="C1822" s="14">
        <v>0</v>
      </c>
      <c r="D1822" s="14" t="s">
        <v>647</v>
      </c>
    </row>
    <row r="1823" spans="1:4">
      <c r="A1823" s="14">
        <v>203</v>
      </c>
      <c r="B1823" s="14" t="s">
        <v>222</v>
      </c>
      <c r="C1823" s="14">
        <v>511</v>
      </c>
      <c r="D1823" s="14" t="s">
        <v>647</v>
      </c>
    </row>
    <row r="1824" spans="1:4">
      <c r="A1824" s="14">
        <v>237</v>
      </c>
      <c r="B1824" s="14" t="s">
        <v>256</v>
      </c>
      <c r="C1824" s="14">
        <v>1010</v>
      </c>
      <c r="D1824" s="14" t="s">
        <v>647</v>
      </c>
    </row>
    <row r="1825" spans="1:4">
      <c r="A1825" s="14">
        <v>239</v>
      </c>
      <c r="B1825" s="14" t="s">
        <v>259</v>
      </c>
      <c r="C1825" s="14">
        <v>62</v>
      </c>
      <c r="D1825" s="14" t="s">
        <v>647</v>
      </c>
    </row>
    <row r="1826" spans="1:4">
      <c r="A1826" s="14">
        <v>240</v>
      </c>
      <c r="B1826" s="14" t="s">
        <v>260</v>
      </c>
      <c r="C1826" s="14">
        <v>64</v>
      </c>
      <c r="D1826" s="14" t="s">
        <v>647</v>
      </c>
    </row>
    <row r="1827" spans="1:4">
      <c r="A1827" s="14">
        <v>269</v>
      </c>
      <c r="B1827" s="14" t="s">
        <v>289</v>
      </c>
      <c r="C1827" s="14">
        <v>26</v>
      </c>
      <c r="D1827" s="14" t="s">
        <v>647</v>
      </c>
    </row>
    <row r="1828" spans="1:4">
      <c r="A1828" s="14">
        <v>280</v>
      </c>
      <c r="B1828" s="14" t="s">
        <v>301</v>
      </c>
      <c r="C1828" s="14">
        <v>3</v>
      </c>
      <c r="D1828" s="14" t="s">
        <v>647</v>
      </c>
    </row>
    <row r="1829" spans="1:4">
      <c r="A1829" s="14">
        <v>283</v>
      </c>
      <c r="B1829" s="14" t="s">
        <v>304</v>
      </c>
      <c r="C1829" s="14">
        <v>2223</v>
      </c>
      <c r="D1829" s="14" t="s">
        <v>647</v>
      </c>
    </row>
    <row r="1830" spans="1:4">
      <c r="A1830" s="14">
        <v>297</v>
      </c>
      <c r="B1830" s="14" t="s">
        <v>318</v>
      </c>
      <c r="C1830" s="14">
        <v>1</v>
      </c>
      <c r="D1830" s="14" t="s">
        <v>647</v>
      </c>
    </row>
    <row r="1831" spans="1:4">
      <c r="A1831" s="14">
        <v>299</v>
      </c>
      <c r="B1831" s="14" t="s">
        <v>320</v>
      </c>
      <c r="C1831" s="14">
        <v>11</v>
      </c>
      <c r="D1831" s="14" t="s">
        <v>647</v>
      </c>
    </row>
    <row r="1832" spans="1:4">
      <c r="A1832" s="14">
        <v>124</v>
      </c>
      <c r="B1832" s="14" t="s">
        <v>139</v>
      </c>
      <c r="C1832" s="14">
        <v>0</v>
      </c>
      <c r="D1832" s="14" t="s">
        <v>647</v>
      </c>
    </row>
    <row r="1833" spans="1:4">
      <c r="A1833" s="14">
        <v>191</v>
      </c>
      <c r="B1833" s="14" t="s">
        <v>210</v>
      </c>
      <c r="C1833" s="14">
        <v>193</v>
      </c>
      <c r="D1833" s="14" t="s">
        <v>647</v>
      </c>
    </row>
    <row r="1834" spans="1:4">
      <c r="A1834" s="14">
        <v>195</v>
      </c>
      <c r="B1834" s="14" t="s">
        <v>214</v>
      </c>
      <c r="C1834" s="14">
        <v>0</v>
      </c>
      <c r="D1834" s="14" t="s">
        <v>647</v>
      </c>
    </row>
    <row r="1835" spans="1:4">
      <c r="A1835" s="14">
        <v>200</v>
      </c>
      <c r="B1835" s="14" t="s">
        <v>219</v>
      </c>
      <c r="C1835" s="14">
        <v>2074</v>
      </c>
      <c r="D1835" s="14" t="s">
        <v>647</v>
      </c>
    </row>
    <row r="1836" spans="1:4">
      <c r="A1836" s="14">
        <v>205</v>
      </c>
      <c r="B1836" s="14" t="s">
        <v>224</v>
      </c>
      <c r="C1836" s="14">
        <v>853</v>
      </c>
      <c r="D1836" s="14" t="s">
        <v>647</v>
      </c>
    </row>
    <row r="1837" spans="1:4">
      <c r="A1837" s="14">
        <v>273</v>
      </c>
      <c r="B1837" s="14" t="s">
        <v>293</v>
      </c>
      <c r="C1837" s="14">
        <v>1</v>
      </c>
      <c r="D1837" s="14" t="s">
        <v>647</v>
      </c>
    </row>
    <row r="1838" spans="1:4">
      <c r="A1838" s="14">
        <v>277</v>
      </c>
      <c r="B1838" s="14" t="s">
        <v>297</v>
      </c>
      <c r="C1838" s="14">
        <v>1</v>
      </c>
      <c r="D1838" s="14" t="s">
        <v>647</v>
      </c>
    </row>
    <row r="1839" spans="1:4">
      <c r="A1839" s="14">
        <v>204</v>
      </c>
      <c r="B1839" s="14" t="s">
        <v>223</v>
      </c>
      <c r="C1839" s="14">
        <v>2</v>
      </c>
      <c r="D1839" s="14" t="s">
        <v>647</v>
      </c>
    </row>
    <row r="1840" spans="1:4">
      <c r="A1840" s="14">
        <v>206</v>
      </c>
      <c r="B1840" s="14" t="s">
        <v>225</v>
      </c>
      <c r="C1840" s="14">
        <v>23807</v>
      </c>
      <c r="D1840" s="14" t="s">
        <v>647</v>
      </c>
    </row>
    <row r="1841" spans="1:4">
      <c r="A1841" s="14">
        <v>221</v>
      </c>
      <c r="B1841" s="14" t="s">
        <v>240</v>
      </c>
      <c r="C1841" s="14">
        <v>604</v>
      </c>
      <c r="D1841" s="14" t="s">
        <v>647</v>
      </c>
    </row>
    <row r="1842" spans="1:4">
      <c r="A1842" s="14">
        <v>268</v>
      </c>
      <c r="B1842" s="14" t="s">
        <v>288</v>
      </c>
      <c r="C1842" s="14">
        <v>2580</v>
      </c>
      <c r="D1842" s="14" t="s">
        <v>647</v>
      </c>
    </row>
    <row r="1843" spans="1:4">
      <c r="A1843" s="14">
        <v>270</v>
      </c>
      <c r="B1843" s="14" t="s">
        <v>290</v>
      </c>
      <c r="C1843" s="14">
        <v>14</v>
      </c>
      <c r="D1843" s="14" t="s">
        <v>647</v>
      </c>
    </row>
    <row r="1844" spans="1:4">
      <c r="A1844" s="14">
        <v>190</v>
      </c>
      <c r="B1844" s="14" t="s">
        <v>209</v>
      </c>
      <c r="C1844" s="14">
        <v>905</v>
      </c>
      <c r="D1844" s="14" t="s">
        <v>647</v>
      </c>
    </row>
    <row r="1845" spans="1:4">
      <c r="A1845" s="14">
        <v>201</v>
      </c>
      <c r="B1845" s="14" t="s">
        <v>220</v>
      </c>
      <c r="C1845" s="14">
        <v>22</v>
      </c>
      <c r="D1845" s="14" t="s">
        <v>647</v>
      </c>
    </row>
    <row r="1846" spans="1:4">
      <c r="A1846" s="14">
        <v>202</v>
      </c>
      <c r="B1846" s="14" t="s">
        <v>221</v>
      </c>
      <c r="C1846" s="14">
        <v>187</v>
      </c>
      <c r="D1846" s="14" t="s">
        <v>647</v>
      </c>
    </row>
    <row r="1847" spans="1:4">
      <c r="A1847" s="14">
        <v>215</v>
      </c>
      <c r="B1847" s="14" t="s">
        <v>234</v>
      </c>
      <c r="C1847" s="14">
        <v>1639</v>
      </c>
      <c r="D1847" s="14" t="s">
        <v>647</v>
      </c>
    </row>
    <row r="1848" spans="1:4">
      <c r="A1848" s="14">
        <v>232</v>
      </c>
      <c r="B1848" s="14" t="s">
        <v>251</v>
      </c>
      <c r="C1848" s="14">
        <v>434</v>
      </c>
      <c r="D1848" s="14" t="s">
        <v>647</v>
      </c>
    </row>
    <row r="1849" spans="1:4">
      <c r="A1849" s="14">
        <v>236</v>
      </c>
      <c r="B1849" s="14" t="s">
        <v>255</v>
      </c>
      <c r="C1849" s="14">
        <v>1525</v>
      </c>
      <c r="D1849" s="14" t="s">
        <v>647</v>
      </c>
    </row>
    <row r="1850" spans="1:4">
      <c r="A1850" s="14">
        <v>241</v>
      </c>
      <c r="B1850" s="14" t="s">
        <v>261</v>
      </c>
      <c r="C1850" s="14">
        <v>0</v>
      </c>
      <c r="D1850" s="14" t="s">
        <v>647</v>
      </c>
    </row>
    <row r="1851" spans="1:4">
      <c r="A1851" s="14">
        <v>242</v>
      </c>
      <c r="B1851" s="14" t="s">
        <v>262</v>
      </c>
      <c r="C1851" s="14">
        <v>392</v>
      </c>
      <c r="D1851" s="14" t="s">
        <v>647</v>
      </c>
    </row>
    <row r="1852" spans="1:4">
      <c r="A1852" s="14">
        <v>243</v>
      </c>
      <c r="B1852" s="14" t="s">
        <v>263</v>
      </c>
      <c r="C1852" s="14">
        <v>10422</v>
      </c>
      <c r="D1852" s="14" t="s">
        <v>647</v>
      </c>
    </row>
    <row r="1853" spans="1:4">
      <c r="A1853" s="14">
        <v>244</v>
      </c>
      <c r="B1853" s="14" t="s">
        <v>264</v>
      </c>
      <c r="C1853" s="14">
        <v>4</v>
      </c>
      <c r="D1853" s="14" t="s">
        <v>647</v>
      </c>
    </row>
    <row r="1854" spans="1:4">
      <c r="A1854" s="14">
        <v>247</v>
      </c>
      <c r="B1854" s="14" t="s">
        <v>267</v>
      </c>
      <c r="C1854" s="14">
        <v>624</v>
      </c>
      <c r="D1854" s="14" t="s">
        <v>647</v>
      </c>
    </row>
    <row r="1855" spans="1:4">
      <c r="A1855" s="14">
        <v>248</v>
      </c>
      <c r="B1855" s="14" t="s">
        <v>268</v>
      </c>
      <c r="C1855" s="14">
        <v>8409</v>
      </c>
      <c r="D1855" s="14" t="s">
        <v>647</v>
      </c>
    </row>
    <row r="1856" spans="1:4">
      <c r="A1856" s="14">
        <v>249</v>
      </c>
      <c r="B1856" s="14" t="s">
        <v>269</v>
      </c>
      <c r="C1856" s="14">
        <v>474</v>
      </c>
      <c r="D1856" s="14" t="s">
        <v>647</v>
      </c>
    </row>
    <row r="1857" spans="1:4">
      <c r="A1857" s="14">
        <v>250</v>
      </c>
      <c r="B1857" s="14" t="s">
        <v>270</v>
      </c>
      <c r="C1857" s="14">
        <v>2878</v>
      </c>
      <c r="D1857" s="14" t="s">
        <v>647</v>
      </c>
    </row>
    <row r="1858" spans="1:4">
      <c r="A1858" s="14">
        <v>251</v>
      </c>
      <c r="B1858" s="14" t="s">
        <v>271</v>
      </c>
      <c r="C1858" s="14">
        <v>26</v>
      </c>
      <c r="D1858" s="14" t="s">
        <v>647</v>
      </c>
    </row>
    <row r="1859" spans="1:4">
      <c r="A1859" s="14">
        <v>252</v>
      </c>
      <c r="B1859" s="14" t="s">
        <v>272</v>
      </c>
      <c r="C1859" s="14">
        <v>719</v>
      </c>
      <c r="D1859" s="14" t="s">
        <v>647</v>
      </c>
    </row>
    <row r="1860" spans="1:4">
      <c r="A1860" s="14">
        <v>253</v>
      </c>
      <c r="B1860" s="14" t="s">
        <v>273</v>
      </c>
      <c r="C1860" s="14">
        <v>976</v>
      </c>
      <c r="D1860" s="14" t="s">
        <v>647</v>
      </c>
    </row>
    <row r="1861" spans="1:4">
      <c r="A1861" s="14">
        <v>254</v>
      </c>
      <c r="B1861" s="14" t="s">
        <v>274</v>
      </c>
      <c r="C1861" s="14">
        <v>697</v>
      </c>
      <c r="D1861" s="14" t="s">
        <v>647</v>
      </c>
    </row>
    <row r="1862" spans="1:4">
      <c r="A1862" s="14">
        <v>256</v>
      </c>
      <c r="B1862" s="14" t="s">
        <v>276</v>
      </c>
      <c r="C1862" s="14">
        <v>995</v>
      </c>
      <c r="D1862" s="14" t="s">
        <v>647</v>
      </c>
    </row>
    <row r="1863" spans="1:4">
      <c r="A1863" s="14">
        <v>257</v>
      </c>
      <c r="B1863" s="14" t="s">
        <v>277</v>
      </c>
      <c r="C1863" s="14">
        <v>12764</v>
      </c>
      <c r="D1863" s="14" t="s">
        <v>647</v>
      </c>
    </row>
    <row r="1864" spans="1:4">
      <c r="A1864" s="14">
        <v>258</v>
      </c>
      <c r="B1864" s="14" t="s">
        <v>278</v>
      </c>
      <c r="C1864" s="14">
        <v>1356</v>
      </c>
      <c r="D1864" s="14" t="s">
        <v>647</v>
      </c>
    </row>
    <row r="1865" spans="1:4">
      <c r="A1865" s="14">
        <v>265</v>
      </c>
      <c r="B1865" s="14" t="s">
        <v>285</v>
      </c>
      <c r="C1865" s="14">
        <v>271</v>
      </c>
      <c r="D1865" s="14" t="s">
        <v>647</v>
      </c>
    </row>
    <row r="1866" spans="1:4">
      <c r="A1866" s="14">
        <v>276</v>
      </c>
      <c r="B1866" s="14" t="s">
        <v>296</v>
      </c>
      <c r="C1866" s="14">
        <v>30</v>
      </c>
      <c r="D1866" s="14" t="s">
        <v>647</v>
      </c>
    </row>
    <row r="1867" spans="1:4">
      <c r="A1867" s="14">
        <v>290</v>
      </c>
      <c r="B1867" s="14" t="s">
        <v>311</v>
      </c>
      <c r="C1867" s="14">
        <v>329</v>
      </c>
      <c r="D1867" s="14" t="s">
        <v>647</v>
      </c>
    </row>
    <row r="1868" spans="1:4">
      <c r="A1868" s="14">
        <v>509</v>
      </c>
      <c r="B1868" s="14" t="s">
        <v>535</v>
      </c>
      <c r="C1868" s="14">
        <v>93</v>
      </c>
      <c r="D1868" s="14" t="s">
        <v>647</v>
      </c>
    </row>
    <row r="1869" spans="1:4">
      <c r="A1869" s="14">
        <v>260</v>
      </c>
      <c r="B1869" s="14" t="s">
        <v>280</v>
      </c>
      <c r="C1869" s="14">
        <v>7937</v>
      </c>
      <c r="D1869" s="14" t="s">
        <v>647</v>
      </c>
    </row>
    <row r="1870" spans="1:4">
      <c r="A1870" s="14">
        <v>262</v>
      </c>
      <c r="B1870" s="14" t="s">
        <v>282</v>
      </c>
      <c r="C1870" s="14">
        <v>2264</v>
      </c>
      <c r="D1870" s="14" t="s">
        <v>647</v>
      </c>
    </row>
    <row r="1871" spans="1:4">
      <c r="A1871" s="14">
        <v>263</v>
      </c>
      <c r="B1871" s="14" t="s">
        <v>283</v>
      </c>
      <c r="C1871" s="14">
        <v>12</v>
      </c>
      <c r="D1871" s="14" t="s">
        <v>647</v>
      </c>
    </row>
    <row r="1872" spans="1:4">
      <c r="A1872" s="14">
        <v>264</v>
      </c>
      <c r="B1872" s="14" t="s">
        <v>284</v>
      </c>
      <c r="C1872" s="14">
        <v>2156</v>
      </c>
      <c r="D1872" s="14" t="s">
        <v>647</v>
      </c>
    </row>
    <row r="1873" spans="1:4">
      <c r="A1873" s="14">
        <v>266</v>
      </c>
      <c r="B1873" s="14" t="s">
        <v>286</v>
      </c>
      <c r="C1873" s="14">
        <v>2049</v>
      </c>
      <c r="D1873" s="14" t="s">
        <v>647</v>
      </c>
    </row>
    <row r="1874" spans="1:4">
      <c r="A1874" s="14">
        <v>284</v>
      </c>
      <c r="B1874" s="14" t="s">
        <v>305</v>
      </c>
      <c r="C1874" s="14">
        <v>772</v>
      </c>
      <c r="D1874" s="14" t="s">
        <v>647</v>
      </c>
    </row>
    <row r="1875" spans="1:4">
      <c r="A1875" s="14">
        <v>303</v>
      </c>
      <c r="B1875" s="14" t="s">
        <v>324</v>
      </c>
      <c r="C1875" s="14">
        <v>0</v>
      </c>
      <c r="D1875" s="14" t="s">
        <v>647</v>
      </c>
    </row>
    <row r="1876" spans="1:4">
      <c r="A1876" s="14">
        <v>572</v>
      </c>
      <c r="B1876" s="14" t="s">
        <v>602</v>
      </c>
      <c r="C1876" s="14">
        <v>1040</v>
      </c>
      <c r="D1876" s="14" t="s">
        <v>647</v>
      </c>
    </row>
    <row r="1877" spans="1:4">
      <c r="A1877" s="14">
        <v>208</v>
      </c>
      <c r="B1877" s="14" t="s">
        <v>227</v>
      </c>
      <c r="C1877" s="14">
        <v>5714</v>
      </c>
      <c r="D1877" s="14" t="s">
        <v>647</v>
      </c>
    </row>
    <row r="1878" spans="1:4">
      <c r="A1878" s="14">
        <v>209</v>
      </c>
      <c r="B1878" s="14" t="s">
        <v>228</v>
      </c>
      <c r="C1878" s="14">
        <v>5361</v>
      </c>
      <c r="D1878" s="14" t="s">
        <v>647</v>
      </c>
    </row>
    <row r="1879" spans="1:4">
      <c r="A1879" s="14">
        <v>210</v>
      </c>
      <c r="B1879" s="14" t="s">
        <v>229</v>
      </c>
      <c r="C1879" s="14">
        <v>1</v>
      </c>
      <c r="D1879" s="14" t="s">
        <v>647</v>
      </c>
    </row>
    <row r="1880" spans="1:4">
      <c r="A1880" s="14">
        <v>211</v>
      </c>
      <c r="B1880" s="14" t="s">
        <v>230</v>
      </c>
      <c r="C1880" s="14">
        <v>190</v>
      </c>
      <c r="D1880" s="14" t="s">
        <v>647</v>
      </c>
    </row>
    <row r="1881" spans="1:4">
      <c r="A1881" s="14">
        <v>212</v>
      </c>
      <c r="B1881" s="14" t="s">
        <v>231</v>
      </c>
      <c r="C1881" s="14">
        <v>2322</v>
      </c>
      <c r="D1881" s="14" t="s">
        <v>647</v>
      </c>
    </row>
    <row r="1882" spans="1:4">
      <c r="A1882" s="14">
        <v>213</v>
      </c>
      <c r="B1882" s="14" t="s">
        <v>232</v>
      </c>
      <c r="C1882" s="14">
        <v>4128</v>
      </c>
      <c r="D1882" s="14" t="s">
        <v>647</v>
      </c>
    </row>
    <row r="1883" spans="1:4">
      <c r="A1883" s="14">
        <v>214</v>
      </c>
      <c r="B1883" s="14" t="s">
        <v>233</v>
      </c>
      <c r="C1883" s="14">
        <v>68358</v>
      </c>
      <c r="D1883" s="14" t="s">
        <v>647</v>
      </c>
    </row>
    <row r="1884" spans="1:4">
      <c r="A1884" s="14">
        <v>217</v>
      </c>
      <c r="B1884" s="14" t="s">
        <v>236</v>
      </c>
      <c r="C1884" s="14">
        <v>2</v>
      </c>
      <c r="D1884" s="14" t="s">
        <v>647</v>
      </c>
    </row>
    <row r="1885" spans="1:4">
      <c r="A1885" s="14">
        <v>293</v>
      </c>
      <c r="B1885" s="14" t="s">
        <v>314</v>
      </c>
      <c r="C1885" s="14">
        <v>9141</v>
      </c>
      <c r="D1885" s="14" t="s">
        <v>647</v>
      </c>
    </row>
    <row r="1886" spans="1:4">
      <c r="A1886" s="14">
        <v>294</v>
      </c>
      <c r="B1886" s="14" t="s">
        <v>315</v>
      </c>
      <c r="C1886" s="14">
        <v>2486</v>
      </c>
      <c r="D1886" s="14" t="s">
        <v>647</v>
      </c>
    </row>
    <row r="1887" spans="1:4">
      <c r="A1887" s="14">
        <v>300</v>
      </c>
      <c r="B1887" s="14" t="s">
        <v>321</v>
      </c>
      <c r="C1887" s="14">
        <v>72</v>
      </c>
      <c r="D1887" s="14" t="s">
        <v>647</v>
      </c>
    </row>
    <row r="1888" spans="1:4">
      <c r="A1888" s="14">
        <v>301</v>
      </c>
      <c r="B1888" s="14" t="s">
        <v>322</v>
      </c>
      <c r="C1888" s="14">
        <v>0</v>
      </c>
      <c r="D1888" s="14" t="s">
        <v>647</v>
      </c>
    </row>
    <row r="1889" spans="1:4">
      <c r="A1889" s="14">
        <v>309</v>
      </c>
      <c r="B1889" s="14" t="s">
        <v>330</v>
      </c>
      <c r="C1889" s="14">
        <v>0</v>
      </c>
      <c r="D1889" s="14" t="s">
        <v>647</v>
      </c>
    </row>
    <row r="1890" spans="1:4">
      <c r="A1890" s="14">
        <v>311</v>
      </c>
      <c r="B1890" s="14" t="s">
        <v>332</v>
      </c>
      <c r="C1890" s="14">
        <v>967</v>
      </c>
      <c r="D1890" s="14" t="s">
        <v>647</v>
      </c>
    </row>
    <row r="1891" spans="1:4">
      <c r="A1891" s="14">
        <v>313</v>
      </c>
      <c r="B1891" s="14" t="s">
        <v>334</v>
      </c>
      <c r="C1891" s="14">
        <v>3902</v>
      </c>
      <c r="D1891" s="14" t="s">
        <v>647</v>
      </c>
    </row>
    <row r="1892" spans="1:4">
      <c r="A1892" s="14">
        <v>396</v>
      </c>
      <c r="B1892" s="14" t="s">
        <v>419</v>
      </c>
      <c r="C1892" s="14">
        <v>82</v>
      </c>
      <c r="D1892" s="14" t="s">
        <v>647</v>
      </c>
    </row>
    <row r="1893" spans="1:4">
      <c r="A1893" s="14">
        <v>93</v>
      </c>
      <c r="B1893" s="14" t="s">
        <v>104</v>
      </c>
      <c r="C1893" s="14">
        <v>173</v>
      </c>
      <c r="D1893" s="14" t="s">
        <v>647</v>
      </c>
    </row>
    <row r="1894" spans="1:4">
      <c r="A1894" s="14">
        <v>192</v>
      </c>
      <c r="B1894" s="14" t="s">
        <v>211</v>
      </c>
      <c r="C1894" s="14">
        <v>59</v>
      </c>
      <c r="D1894" s="14" t="s">
        <v>647</v>
      </c>
    </row>
    <row r="1895" spans="1:4">
      <c r="A1895" s="14">
        <v>193</v>
      </c>
      <c r="B1895" s="14" t="s">
        <v>212</v>
      </c>
      <c r="C1895" s="14">
        <v>330</v>
      </c>
      <c r="D1895" s="14" t="s">
        <v>647</v>
      </c>
    </row>
    <row r="1896" spans="1:4">
      <c r="A1896" s="14">
        <v>194</v>
      </c>
      <c r="B1896" s="14" t="s">
        <v>213</v>
      </c>
      <c r="C1896" s="14">
        <v>8814</v>
      </c>
      <c r="D1896" s="14" t="s">
        <v>647</v>
      </c>
    </row>
    <row r="1897" spans="1:4">
      <c r="A1897" s="14">
        <v>196</v>
      </c>
      <c r="B1897" s="14" t="s">
        <v>215</v>
      </c>
      <c r="C1897" s="14">
        <v>25</v>
      </c>
      <c r="D1897" s="14" t="s">
        <v>647</v>
      </c>
    </row>
    <row r="1898" spans="1:4">
      <c r="A1898" s="14">
        <v>197</v>
      </c>
      <c r="B1898" s="14" t="s">
        <v>216</v>
      </c>
      <c r="C1898" s="14">
        <v>53</v>
      </c>
      <c r="D1898" s="14" t="s">
        <v>647</v>
      </c>
    </row>
    <row r="1899" spans="1:4">
      <c r="A1899" s="14">
        <v>198</v>
      </c>
      <c r="B1899" s="14" t="s">
        <v>217</v>
      </c>
      <c r="C1899" s="14">
        <v>232</v>
      </c>
      <c r="D1899" s="14" t="s">
        <v>647</v>
      </c>
    </row>
    <row r="1900" spans="1:4">
      <c r="A1900" s="14">
        <v>222</v>
      </c>
      <c r="B1900" s="14" t="s">
        <v>241</v>
      </c>
      <c r="C1900" s="14">
        <v>949</v>
      </c>
      <c r="D1900" s="14" t="s">
        <v>647</v>
      </c>
    </row>
    <row r="1901" spans="1:4">
      <c r="A1901" s="14">
        <v>223</v>
      </c>
      <c r="B1901" s="14" t="s">
        <v>242</v>
      </c>
      <c r="C1901" s="14">
        <v>1075</v>
      </c>
      <c r="D1901" s="14" t="s">
        <v>647</v>
      </c>
    </row>
    <row r="1902" spans="1:4">
      <c r="A1902" s="14">
        <v>261</v>
      </c>
      <c r="B1902" s="14" t="s">
        <v>281</v>
      </c>
      <c r="C1902" s="14">
        <v>6197</v>
      </c>
      <c r="D1902" s="14" t="s">
        <v>647</v>
      </c>
    </row>
    <row r="1903" spans="1:4">
      <c r="A1903" s="14">
        <v>267</v>
      </c>
      <c r="B1903" s="14" t="s">
        <v>287</v>
      </c>
      <c r="C1903" s="14">
        <v>111</v>
      </c>
      <c r="D1903" s="14" t="s">
        <v>647</v>
      </c>
    </row>
    <row r="1904" spans="1:4">
      <c r="A1904" s="14">
        <v>271</v>
      </c>
      <c r="B1904" s="14" t="s">
        <v>291</v>
      </c>
      <c r="C1904" s="14">
        <v>63</v>
      </c>
      <c r="D1904" s="14" t="s">
        <v>647</v>
      </c>
    </row>
    <row r="1905" spans="1:4">
      <c r="A1905" s="14">
        <v>272</v>
      </c>
      <c r="B1905" s="14" t="s">
        <v>292</v>
      </c>
      <c r="C1905" s="14">
        <v>67</v>
      </c>
      <c r="D1905" s="14" t="s">
        <v>647</v>
      </c>
    </row>
    <row r="1906" spans="1:4">
      <c r="A1906" s="14">
        <v>279</v>
      </c>
      <c r="B1906" s="14" t="s">
        <v>299</v>
      </c>
      <c r="C1906" s="14">
        <v>822</v>
      </c>
      <c r="D1906" s="14" t="s">
        <v>647</v>
      </c>
    </row>
    <row r="1907" spans="1:4">
      <c r="A1907" s="14">
        <v>281</v>
      </c>
      <c r="B1907" s="14" t="s">
        <v>302</v>
      </c>
      <c r="C1907" s="14">
        <v>934</v>
      </c>
      <c r="D1907" s="14" t="s">
        <v>647</v>
      </c>
    </row>
    <row r="1908" spans="1:4">
      <c r="A1908" s="14">
        <v>291</v>
      </c>
      <c r="B1908" s="14" t="s">
        <v>312</v>
      </c>
      <c r="C1908" s="14">
        <v>0</v>
      </c>
      <c r="D1908" s="14" t="s">
        <v>647</v>
      </c>
    </row>
    <row r="1909" spans="1:4">
      <c r="A1909" s="14">
        <v>292</v>
      </c>
      <c r="B1909" s="14" t="s">
        <v>313</v>
      </c>
      <c r="C1909" s="14">
        <v>0</v>
      </c>
      <c r="D1909" s="14" t="s">
        <v>647</v>
      </c>
    </row>
    <row r="1910" spans="1:4">
      <c r="A1910" s="14">
        <v>295</v>
      </c>
      <c r="B1910" s="14" t="s">
        <v>316</v>
      </c>
      <c r="C1910" s="14">
        <v>1096</v>
      </c>
      <c r="D1910" s="14" t="s">
        <v>647</v>
      </c>
    </row>
    <row r="1911" spans="1:4">
      <c r="A1911" s="14">
        <v>296</v>
      </c>
      <c r="B1911" s="14" t="s">
        <v>317</v>
      </c>
      <c r="C1911" s="14">
        <v>0</v>
      </c>
      <c r="D1911" s="14" t="s">
        <v>647</v>
      </c>
    </row>
    <row r="1912" spans="1:4">
      <c r="A1912" s="14">
        <v>298</v>
      </c>
      <c r="B1912" s="14" t="s">
        <v>319</v>
      </c>
      <c r="C1912" s="14">
        <v>1</v>
      </c>
      <c r="D1912" s="14" t="s">
        <v>647</v>
      </c>
    </row>
    <row r="1913" spans="1:4">
      <c r="A1913" s="14">
        <v>305</v>
      </c>
      <c r="B1913" s="14" t="s">
        <v>326</v>
      </c>
      <c r="C1913" s="14">
        <v>1</v>
      </c>
      <c r="D1913" s="14" t="s">
        <v>647</v>
      </c>
    </row>
    <row r="1914" spans="1:4">
      <c r="A1914" s="14">
        <v>306</v>
      </c>
      <c r="B1914" s="14" t="s">
        <v>327</v>
      </c>
      <c r="C1914" s="14">
        <v>3</v>
      </c>
      <c r="D1914" s="14" t="s">
        <v>647</v>
      </c>
    </row>
    <row r="1915" spans="1:4">
      <c r="A1915" s="14">
        <v>307</v>
      </c>
      <c r="B1915" s="14" t="s">
        <v>328</v>
      </c>
      <c r="C1915" s="14">
        <v>2</v>
      </c>
      <c r="D1915" s="14" t="s">
        <v>647</v>
      </c>
    </row>
    <row r="1916" spans="1:4">
      <c r="A1916" s="14">
        <v>308</v>
      </c>
      <c r="B1916" s="14" t="s">
        <v>329</v>
      </c>
      <c r="C1916" s="14">
        <v>1</v>
      </c>
      <c r="D1916" s="14" t="s">
        <v>647</v>
      </c>
    </row>
    <row r="1917" spans="1:4">
      <c r="A1917" s="14">
        <v>312</v>
      </c>
      <c r="B1917" s="14" t="s">
        <v>333</v>
      </c>
      <c r="C1917" s="14">
        <v>1998</v>
      </c>
      <c r="D1917" s="14" t="s">
        <v>647</v>
      </c>
    </row>
    <row r="1918" spans="1:4">
      <c r="A1918" s="14">
        <v>314</v>
      </c>
      <c r="B1918" s="14" t="s">
        <v>335</v>
      </c>
      <c r="C1918" s="14">
        <v>15856</v>
      </c>
      <c r="D1918" s="14" t="s">
        <v>647</v>
      </c>
    </row>
    <row r="1919" spans="1:4">
      <c r="A1919" s="14">
        <v>315</v>
      </c>
      <c r="B1919" s="14" t="s">
        <v>337</v>
      </c>
      <c r="C1919" s="14">
        <v>1</v>
      </c>
      <c r="D1919" s="14" t="s">
        <v>647</v>
      </c>
    </row>
    <row r="1920" spans="1:4">
      <c r="A1920" s="14">
        <v>316</v>
      </c>
      <c r="B1920" s="14" t="s">
        <v>338</v>
      </c>
      <c r="C1920" s="14">
        <v>27</v>
      </c>
      <c r="D1920" s="14" t="s">
        <v>647</v>
      </c>
    </row>
    <row r="1921" spans="1:4">
      <c r="A1921" s="14">
        <v>317</v>
      </c>
      <c r="B1921" s="14" t="s">
        <v>339</v>
      </c>
      <c r="C1921" s="14">
        <v>133</v>
      </c>
      <c r="D1921" s="14" t="s">
        <v>647</v>
      </c>
    </row>
    <row r="1922" spans="1:4">
      <c r="A1922" s="14">
        <v>318</v>
      </c>
      <c r="B1922" s="14" t="s">
        <v>340</v>
      </c>
      <c r="C1922" s="14">
        <v>103</v>
      </c>
      <c r="D1922" s="14" t="s">
        <v>647</v>
      </c>
    </row>
    <row r="1923" spans="1:4">
      <c r="A1923" s="14">
        <v>321</v>
      </c>
      <c r="B1923" s="14" t="s">
        <v>344</v>
      </c>
      <c r="C1923" s="14">
        <v>6492</v>
      </c>
      <c r="D1923" s="14" t="s">
        <v>647</v>
      </c>
    </row>
    <row r="1924" spans="1:4">
      <c r="A1924" s="14">
        <v>322</v>
      </c>
      <c r="B1924" s="14" t="s">
        <v>345</v>
      </c>
      <c r="C1924" s="14">
        <v>4373</v>
      </c>
      <c r="D1924" s="14" t="s">
        <v>647</v>
      </c>
    </row>
    <row r="1925" spans="1:4">
      <c r="A1925" s="14">
        <v>323</v>
      </c>
      <c r="B1925" s="14" t="s">
        <v>346</v>
      </c>
      <c r="C1925" s="14">
        <v>24476</v>
      </c>
      <c r="D1925" s="14" t="s">
        <v>647</v>
      </c>
    </row>
    <row r="1926" spans="1:4">
      <c r="A1926" s="14">
        <v>324</v>
      </c>
      <c r="B1926" s="14" t="s">
        <v>347</v>
      </c>
      <c r="C1926" s="14">
        <v>99</v>
      </c>
      <c r="D1926" s="14" t="s">
        <v>647</v>
      </c>
    </row>
    <row r="1927" spans="1:4">
      <c r="A1927" s="14">
        <v>325</v>
      </c>
      <c r="B1927" s="14" t="s">
        <v>348</v>
      </c>
      <c r="C1927" s="14">
        <v>493</v>
      </c>
      <c r="D1927" s="14" t="s">
        <v>647</v>
      </c>
    </row>
    <row r="1928" spans="1:4">
      <c r="A1928" s="14">
        <v>326</v>
      </c>
      <c r="B1928" s="14" t="s">
        <v>349</v>
      </c>
      <c r="C1928" s="14">
        <v>810</v>
      </c>
      <c r="D1928" s="14" t="s">
        <v>647</v>
      </c>
    </row>
    <row r="1929" spans="1:4">
      <c r="A1929" s="14">
        <v>327</v>
      </c>
      <c r="B1929" s="14" t="s">
        <v>350</v>
      </c>
      <c r="C1929" s="14">
        <v>287</v>
      </c>
      <c r="D1929" s="14" t="s">
        <v>647</v>
      </c>
    </row>
    <row r="1930" spans="1:4">
      <c r="A1930" s="14">
        <v>328</v>
      </c>
      <c r="B1930" s="14" t="s">
        <v>351</v>
      </c>
      <c r="C1930" s="14">
        <v>2044</v>
      </c>
      <c r="D1930" s="14" t="s">
        <v>647</v>
      </c>
    </row>
    <row r="1931" spans="1:4">
      <c r="A1931" s="14">
        <v>329</v>
      </c>
      <c r="B1931" s="14" t="s">
        <v>352</v>
      </c>
      <c r="C1931" s="14">
        <v>307</v>
      </c>
      <c r="D1931" s="14" t="s">
        <v>647</v>
      </c>
    </row>
    <row r="1932" spans="1:4">
      <c r="A1932" s="14">
        <v>330</v>
      </c>
      <c r="B1932" s="14" t="s">
        <v>353</v>
      </c>
      <c r="C1932" s="14">
        <v>239</v>
      </c>
      <c r="D1932" s="14" t="s">
        <v>647</v>
      </c>
    </row>
    <row r="1933" spans="1:4">
      <c r="A1933" s="14">
        <v>331</v>
      </c>
      <c r="B1933" s="14" t="s">
        <v>354</v>
      </c>
      <c r="C1933" s="14">
        <v>298</v>
      </c>
      <c r="D1933" s="14" t="s">
        <v>647</v>
      </c>
    </row>
    <row r="1934" spans="1:4">
      <c r="A1934" s="14">
        <v>332</v>
      </c>
      <c r="B1934" s="14" t="s">
        <v>355</v>
      </c>
      <c r="C1934" s="14">
        <v>237</v>
      </c>
      <c r="D1934" s="14" t="s">
        <v>647</v>
      </c>
    </row>
    <row r="1935" spans="1:4">
      <c r="A1935" s="14">
        <v>333</v>
      </c>
      <c r="B1935" s="14" t="s">
        <v>356</v>
      </c>
      <c r="C1935" s="14">
        <v>784</v>
      </c>
      <c r="D1935" s="14" t="s">
        <v>647</v>
      </c>
    </row>
    <row r="1936" spans="1:4">
      <c r="A1936" s="14">
        <v>334</v>
      </c>
      <c r="B1936" s="14" t="s">
        <v>357</v>
      </c>
      <c r="C1936" s="14">
        <v>2</v>
      </c>
      <c r="D1936" s="14" t="s">
        <v>647</v>
      </c>
    </row>
    <row r="1937" spans="1:4">
      <c r="A1937" s="14">
        <v>335</v>
      </c>
      <c r="B1937" s="14" t="s">
        <v>358</v>
      </c>
      <c r="C1937" s="14">
        <v>772</v>
      </c>
      <c r="D1937" s="14" t="s">
        <v>647</v>
      </c>
    </row>
    <row r="1938" spans="1:4">
      <c r="A1938" s="14">
        <v>336</v>
      </c>
      <c r="B1938" s="14" t="s">
        <v>359</v>
      </c>
      <c r="C1938" s="14">
        <v>191</v>
      </c>
      <c r="D1938" s="14" t="s">
        <v>647</v>
      </c>
    </row>
    <row r="1939" spans="1:4">
      <c r="A1939" s="14">
        <v>338</v>
      </c>
      <c r="B1939" s="14" t="s">
        <v>361</v>
      </c>
      <c r="C1939" s="14">
        <v>235</v>
      </c>
      <c r="D1939" s="14" t="s">
        <v>647</v>
      </c>
    </row>
    <row r="1940" spans="1:4">
      <c r="A1940" s="14">
        <v>342</v>
      </c>
      <c r="B1940" s="14" t="s">
        <v>365</v>
      </c>
      <c r="C1940" s="14">
        <v>153</v>
      </c>
      <c r="D1940" s="14" t="s">
        <v>647</v>
      </c>
    </row>
    <row r="1941" spans="1:4">
      <c r="A1941" s="14">
        <v>343</v>
      </c>
      <c r="B1941" s="14" t="s">
        <v>366</v>
      </c>
      <c r="C1941" s="14">
        <v>319</v>
      </c>
      <c r="D1941" s="14" t="s">
        <v>647</v>
      </c>
    </row>
    <row r="1942" spans="1:4">
      <c r="A1942" s="14">
        <v>344</v>
      </c>
      <c r="B1942" s="14" t="s">
        <v>367</v>
      </c>
      <c r="C1942" s="14">
        <v>11</v>
      </c>
      <c r="D1942" s="14" t="s">
        <v>647</v>
      </c>
    </row>
    <row r="1943" spans="1:4">
      <c r="A1943" s="14">
        <v>346</v>
      </c>
      <c r="B1943" s="14" t="s">
        <v>369</v>
      </c>
      <c r="C1943" s="14">
        <v>781</v>
      </c>
      <c r="D1943" s="14" t="s">
        <v>647</v>
      </c>
    </row>
    <row r="1944" spans="1:4">
      <c r="A1944" s="14">
        <v>347</v>
      </c>
      <c r="B1944" s="14" t="s">
        <v>370</v>
      </c>
      <c r="C1944" s="14">
        <v>268</v>
      </c>
      <c r="D1944" s="14" t="s">
        <v>647</v>
      </c>
    </row>
    <row r="1945" spans="1:4">
      <c r="A1945" s="14">
        <v>348</v>
      </c>
      <c r="B1945" s="14" t="s">
        <v>371</v>
      </c>
      <c r="C1945" s="14">
        <v>165</v>
      </c>
      <c r="D1945" s="14" t="s">
        <v>647</v>
      </c>
    </row>
    <row r="1946" spans="1:4">
      <c r="A1946" s="14">
        <v>349</v>
      </c>
      <c r="B1946" s="14" t="s">
        <v>372</v>
      </c>
      <c r="C1946" s="14">
        <v>698</v>
      </c>
      <c r="D1946" s="14" t="s">
        <v>647</v>
      </c>
    </row>
    <row r="1947" spans="1:4">
      <c r="A1947" s="14">
        <v>350</v>
      </c>
      <c r="B1947" s="14" t="s">
        <v>373</v>
      </c>
      <c r="C1947" s="14">
        <v>385</v>
      </c>
      <c r="D1947" s="14" t="s">
        <v>647</v>
      </c>
    </row>
    <row r="1948" spans="1:4">
      <c r="A1948" s="14">
        <v>351</v>
      </c>
      <c r="B1948" s="14" t="s">
        <v>374</v>
      </c>
      <c r="C1948" s="14">
        <v>659</v>
      </c>
      <c r="D1948" s="14" t="s">
        <v>647</v>
      </c>
    </row>
    <row r="1949" spans="1:4">
      <c r="A1949" s="14">
        <v>352</v>
      </c>
      <c r="B1949" s="14" t="s">
        <v>375</v>
      </c>
      <c r="C1949" s="14">
        <v>966</v>
      </c>
      <c r="D1949" s="14" t="s">
        <v>647</v>
      </c>
    </row>
    <row r="1950" spans="1:4">
      <c r="A1950" s="14">
        <v>353</v>
      </c>
      <c r="B1950" s="14" t="s">
        <v>376</v>
      </c>
      <c r="C1950" s="14">
        <v>525</v>
      </c>
      <c r="D1950" s="14" t="s">
        <v>647</v>
      </c>
    </row>
    <row r="1951" spans="1:4">
      <c r="A1951" s="14">
        <v>452</v>
      </c>
      <c r="B1951" s="14" t="s">
        <v>477</v>
      </c>
      <c r="C1951" s="14">
        <v>841</v>
      </c>
      <c r="D1951" s="14" t="s">
        <v>647</v>
      </c>
    </row>
    <row r="1952" spans="1:4">
      <c r="A1952" s="14">
        <v>453</v>
      </c>
      <c r="B1952" s="14" t="s">
        <v>478</v>
      </c>
      <c r="C1952" s="14">
        <v>53</v>
      </c>
      <c r="D1952" s="14" t="s">
        <v>647</v>
      </c>
    </row>
    <row r="1953" spans="1:4">
      <c r="A1953" s="14">
        <v>502</v>
      </c>
      <c r="B1953" s="14" t="s">
        <v>528</v>
      </c>
      <c r="C1953" s="14">
        <v>168</v>
      </c>
      <c r="D1953" s="14" t="s">
        <v>647</v>
      </c>
    </row>
    <row r="1954" spans="1:4">
      <c r="A1954" s="14">
        <v>503</v>
      </c>
      <c r="B1954" s="14" t="s">
        <v>529</v>
      </c>
      <c r="C1954" s="14">
        <v>1</v>
      </c>
      <c r="D1954" s="14" t="s">
        <v>647</v>
      </c>
    </row>
    <row r="1955" spans="1:4">
      <c r="A1955" s="14">
        <v>505</v>
      </c>
      <c r="B1955" s="14" t="s">
        <v>531</v>
      </c>
      <c r="C1955" s="14">
        <v>74</v>
      </c>
      <c r="D1955" s="14" t="s">
        <v>647</v>
      </c>
    </row>
    <row r="1956" spans="1:4">
      <c r="A1956" s="14">
        <v>506</v>
      </c>
      <c r="B1956" s="14" t="s">
        <v>532</v>
      </c>
      <c r="C1956" s="14">
        <v>479</v>
      </c>
      <c r="D1956" s="14" t="s">
        <v>647</v>
      </c>
    </row>
    <row r="1957" spans="1:4">
      <c r="A1957" s="14">
        <v>507</v>
      </c>
      <c r="B1957" s="14" t="s">
        <v>533</v>
      </c>
      <c r="C1957" s="14">
        <v>861</v>
      </c>
      <c r="D1957" s="14" t="s">
        <v>647</v>
      </c>
    </row>
    <row r="1958" spans="1:4">
      <c r="A1958" s="14">
        <v>508</v>
      </c>
      <c r="B1958" s="14" t="s">
        <v>534</v>
      </c>
      <c r="C1958" s="14">
        <v>527</v>
      </c>
      <c r="D1958" s="14" t="s">
        <v>647</v>
      </c>
    </row>
    <row r="1959" spans="1:4">
      <c r="A1959" s="14">
        <v>510</v>
      </c>
      <c r="B1959" s="14" t="s">
        <v>536</v>
      </c>
      <c r="C1959" s="14">
        <v>46</v>
      </c>
      <c r="D1959" s="14" t="s">
        <v>647</v>
      </c>
    </row>
    <row r="1960" spans="1:4">
      <c r="A1960" s="14">
        <v>511</v>
      </c>
      <c r="B1960" s="14" t="s">
        <v>537</v>
      </c>
      <c r="C1960" s="14">
        <v>3</v>
      </c>
      <c r="D1960" s="14" t="s">
        <v>647</v>
      </c>
    </row>
    <row r="1961" spans="1:4">
      <c r="A1961" s="14">
        <v>512</v>
      </c>
      <c r="B1961" s="14" t="s">
        <v>538</v>
      </c>
      <c r="C1961" s="14">
        <v>432</v>
      </c>
      <c r="D1961" s="14" t="s">
        <v>647</v>
      </c>
    </row>
    <row r="1962" spans="1:4">
      <c r="A1962" s="14">
        <v>513</v>
      </c>
      <c r="B1962" s="14" t="s">
        <v>539</v>
      </c>
      <c r="C1962" s="14">
        <v>503</v>
      </c>
      <c r="D1962" s="14" t="s">
        <v>647</v>
      </c>
    </row>
    <row r="1963" spans="1:4">
      <c r="A1963" s="14">
        <v>514</v>
      </c>
      <c r="B1963" s="14" t="s">
        <v>540</v>
      </c>
      <c r="C1963" s="14">
        <v>344</v>
      </c>
      <c r="D1963" s="14" t="s">
        <v>647</v>
      </c>
    </row>
    <row r="1964" spans="1:4">
      <c r="A1964" s="14">
        <v>515</v>
      </c>
      <c r="B1964" s="14" t="s">
        <v>541</v>
      </c>
      <c r="C1964" s="14">
        <v>1</v>
      </c>
      <c r="D1964" s="14" t="s">
        <v>647</v>
      </c>
    </row>
    <row r="1965" spans="1:4">
      <c r="A1965" s="14">
        <v>516</v>
      </c>
      <c r="B1965" s="14" t="s">
        <v>542</v>
      </c>
      <c r="C1965" s="14">
        <v>23834</v>
      </c>
      <c r="D1965" s="14" t="s">
        <v>647</v>
      </c>
    </row>
    <row r="1966" spans="1:4">
      <c r="A1966" s="14">
        <v>517</v>
      </c>
      <c r="B1966" s="14" t="s">
        <v>543</v>
      </c>
      <c r="C1966" s="14">
        <v>96</v>
      </c>
      <c r="D1966" s="14" t="s">
        <v>647</v>
      </c>
    </row>
    <row r="1967" spans="1:4">
      <c r="A1967" s="14">
        <v>585</v>
      </c>
      <c r="B1967" s="14" t="s">
        <v>615</v>
      </c>
      <c r="C1967" s="14">
        <v>0</v>
      </c>
      <c r="D1967" s="14" t="s">
        <v>647</v>
      </c>
    </row>
    <row r="1968" spans="1:4">
      <c r="A1968" s="14">
        <v>386</v>
      </c>
      <c r="B1968" s="14" t="s">
        <v>409</v>
      </c>
      <c r="C1968" s="14">
        <v>1174</v>
      </c>
      <c r="D1968" s="14" t="s">
        <v>647</v>
      </c>
    </row>
    <row r="1969" spans="1:4">
      <c r="A1969" s="14">
        <v>387</v>
      </c>
      <c r="B1969" s="14" t="s">
        <v>410</v>
      </c>
      <c r="C1969" s="14">
        <v>9</v>
      </c>
      <c r="D1969" s="14" t="s">
        <v>647</v>
      </c>
    </row>
    <row r="1970" spans="1:4">
      <c r="A1970" s="14">
        <v>577</v>
      </c>
      <c r="B1970" s="14" t="s">
        <v>607</v>
      </c>
      <c r="C1970" s="14">
        <v>0</v>
      </c>
      <c r="D1970" s="14" t="s">
        <v>647</v>
      </c>
    </row>
    <row r="1971" spans="1:4">
      <c r="A1971" s="14">
        <v>390</v>
      </c>
      <c r="B1971" s="14" t="s">
        <v>413</v>
      </c>
      <c r="C1971" s="14">
        <v>2999</v>
      </c>
      <c r="D1971" s="14" t="s">
        <v>647</v>
      </c>
    </row>
    <row r="1972" spans="1:4">
      <c r="A1972" s="14">
        <v>391</v>
      </c>
      <c r="B1972" s="14" t="s">
        <v>414</v>
      </c>
      <c r="C1972" s="14">
        <v>45</v>
      </c>
      <c r="D1972" s="14" t="s">
        <v>647</v>
      </c>
    </row>
    <row r="1973" spans="1:4">
      <c r="A1973" s="14">
        <v>392</v>
      </c>
      <c r="B1973" s="14" t="s">
        <v>415</v>
      </c>
      <c r="C1973" s="14">
        <v>2</v>
      </c>
      <c r="D1973" s="14" t="s">
        <v>647</v>
      </c>
    </row>
    <row r="1974" spans="1:4">
      <c r="A1974" s="14">
        <v>319</v>
      </c>
      <c r="B1974" s="14" t="s">
        <v>341</v>
      </c>
      <c r="C1974" s="14">
        <v>0</v>
      </c>
      <c r="D1974" s="14" t="s">
        <v>647</v>
      </c>
    </row>
    <row r="1975" spans="1:4">
      <c r="A1975" s="14">
        <v>320</v>
      </c>
      <c r="B1975" s="14" t="s">
        <v>342</v>
      </c>
      <c r="C1975" s="14">
        <v>7740</v>
      </c>
      <c r="D1975" s="14" t="s">
        <v>647</v>
      </c>
    </row>
    <row r="1976" spans="1:4">
      <c r="A1976" s="14">
        <v>337</v>
      </c>
      <c r="B1976" s="14" t="s">
        <v>360</v>
      </c>
      <c r="C1976" s="14">
        <v>5876</v>
      </c>
      <c r="D1976" s="14" t="s">
        <v>647</v>
      </c>
    </row>
    <row r="1977" spans="1:4">
      <c r="A1977" s="14">
        <v>339</v>
      </c>
      <c r="B1977" s="14" t="s">
        <v>362</v>
      </c>
      <c r="C1977" s="14">
        <v>1260</v>
      </c>
      <c r="D1977" s="14" t="s">
        <v>647</v>
      </c>
    </row>
    <row r="1978" spans="1:4">
      <c r="A1978" s="14">
        <v>340</v>
      </c>
      <c r="B1978" s="14" t="s">
        <v>363</v>
      </c>
      <c r="C1978" s="14">
        <v>0</v>
      </c>
      <c r="D1978" s="14" t="s">
        <v>647</v>
      </c>
    </row>
    <row r="1979" spans="1:4">
      <c r="A1979" s="14">
        <v>341</v>
      </c>
      <c r="B1979" s="14" t="s">
        <v>364</v>
      </c>
      <c r="C1979" s="14">
        <v>4305</v>
      </c>
      <c r="D1979" s="14" t="s">
        <v>647</v>
      </c>
    </row>
    <row r="1980" spans="1:4">
      <c r="A1980" s="14">
        <v>345</v>
      </c>
      <c r="B1980" s="14" t="s">
        <v>368</v>
      </c>
      <c r="C1980" s="14">
        <v>0</v>
      </c>
      <c r="D1980" s="14" t="s">
        <v>647</v>
      </c>
    </row>
    <row r="1981" spans="1:4">
      <c r="A1981" s="14">
        <v>355</v>
      </c>
      <c r="B1981" s="14" t="s">
        <v>378</v>
      </c>
      <c r="C1981" s="14">
        <v>572</v>
      </c>
      <c r="D1981" s="14" t="s">
        <v>647</v>
      </c>
    </row>
    <row r="1982" spans="1:4">
      <c r="A1982" s="14">
        <v>356</v>
      </c>
      <c r="B1982" s="14" t="s">
        <v>379</v>
      </c>
      <c r="C1982" s="14">
        <v>9</v>
      </c>
      <c r="D1982" s="14" t="s">
        <v>647</v>
      </c>
    </row>
    <row r="1983" spans="1:4">
      <c r="A1983" s="14">
        <v>357</v>
      </c>
      <c r="B1983" s="14" t="s">
        <v>380</v>
      </c>
      <c r="C1983" s="14">
        <v>227</v>
      </c>
      <c r="D1983" s="14" t="s">
        <v>647</v>
      </c>
    </row>
    <row r="1984" spans="1:4">
      <c r="A1984" s="14">
        <v>367</v>
      </c>
      <c r="B1984" s="14" t="s">
        <v>643</v>
      </c>
      <c r="C1984" s="14">
        <v>804</v>
      </c>
      <c r="D1984" s="14" t="s">
        <v>647</v>
      </c>
    </row>
    <row r="1985" spans="1:4">
      <c r="A1985" s="14">
        <v>368</v>
      </c>
      <c r="B1985" s="14" t="s">
        <v>391</v>
      </c>
      <c r="C1985" s="14">
        <v>20</v>
      </c>
      <c r="D1985" s="14" t="s">
        <v>647</v>
      </c>
    </row>
    <row r="1986" spans="1:4">
      <c r="A1986" s="14">
        <v>528</v>
      </c>
      <c r="B1986" s="14" t="s">
        <v>555</v>
      </c>
      <c r="C1986" s="14">
        <v>187</v>
      </c>
      <c r="D1986" s="14" t="s">
        <v>647</v>
      </c>
    </row>
    <row r="1987" spans="1:4">
      <c r="A1987" s="14">
        <v>529</v>
      </c>
      <c r="B1987" s="14" t="s">
        <v>556</v>
      </c>
      <c r="C1987" s="14">
        <v>737</v>
      </c>
      <c r="D1987" s="14" t="s">
        <v>647</v>
      </c>
    </row>
    <row r="1988" spans="1:4">
      <c r="A1988" s="14">
        <v>530</v>
      </c>
      <c r="B1988" s="14" t="s">
        <v>557</v>
      </c>
      <c r="C1988" s="14">
        <v>0</v>
      </c>
      <c r="D1988" s="14" t="s">
        <v>647</v>
      </c>
    </row>
    <row r="1989" spans="1:4">
      <c r="A1989" s="14">
        <v>531</v>
      </c>
      <c r="B1989" s="14" t="s">
        <v>558</v>
      </c>
      <c r="C1989" s="14">
        <v>168</v>
      </c>
      <c r="D1989" s="14" t="s">
        <v>647</v>
      </c>
    </row>
    <row r="1990" spans="1:4">
      <c r="A1990" s="14">
        <v>532</v>
      </c>
      <c r="B1990" s="14" t="s">
        <v>559</v>
      </c>
      <c r="C1990" s="14">
        <v>152</v>
      </c>
      <c r="D1990" s="14" t="s">
        <v>647</v>
      </c>
    </row>
    <row r="1991" spans="1:4">
      <c r="A1991" s="14">
        <v>533</v>
      </c>
      <c r="B1991" s="14" t="s">
        <v>561</v>
      </c>
      <c r="C1991" s="14">
        <v>167</v>
      </c>
      <c r="D1991" s="14" t="s">
        <v>647</v>
      </c>
    </row>
    <row r="1992" spans="1:4">
      <c r="A1992" s="14">
        <v>534</v>
      </c>
      <c r="B1992" s="14" t="s">
        <v>562</v>
      </c>
      <c r="C1992" s="14">
        <v>35</v>
      </c>
      <c r="D1992" s="14" t="s">
        <v>647</v>
      </c>
    </row>
    <row r="1993" spans="1:4">
      <c r="A1993" s="14">
        <v>535</v>
      </c>
      <c r="B1993" s="14" t="s">
        <v>563</v>
      </c>
      <c r="C1993" s="14">
        <v>255</v>
      </c>
      <c r="D1993" s="14" t="s">
        <v>647</v>
      </c>
    </row>
    <row r="1994" spans="1:4">
      <c r="A1994" s="14">
        <v>536</v>
      </c>
      <c r="B1994" s="14" t="s">
        <v>564</v>
      </c>
      <c r="C1994" s="14">
        <v>86</v>
      </c>
      <c r="D1994" s="14" t="s">
        <v>647</v>
      </c>
    </row>
    <row r="1995" spans="1:4">
      <c r="A1995" s="14">
        <v>537</v>
      </c>
      <c r="B1995" s="14" t="s">
        <v>565</v>
      </c>
      <c r="C1995" s="14">
        <v>82</v>
      </c>
      <c r="D1995" s="14" t="s">
        <v>647</v>
      </c>
    </row>
    <row r="1996" spans="1:4">
      <c r="A1996" s="14">
        <v>538</v>
      </c>
      <c r="B1996" s="14" t="s">
        <v>566</v>
      </c>
      <c r="C1996" s="14">
        <v>661</v>
      </c>
      <c r="D1996" s="14" t="s">
        <v>647</v>
      </c>
    </row>
    <row r="1997" spans="1:4">
      <c r="A1997" s="14">
        <v>539</v>
      </c>
      <c r="B1997" s="14" t="s">
        <v>567</v>
      </c>
      <c r="C1997" s="14">
        <v>1</v>
      </c>
      <c r="D1997" s="14" t="s">
        <v>647</v>
      </c>
    </row>
    <row r="1998" spans="1:4">
      <c r="A1998" s="14">
        <v>541</v>
      </c>
      <c r="B1998" s="14" t="s">
        <v>570</v>
      </c>
      <c r="C1998" s="14">
        <v>14788</v>
      </c>
      <c r="D1998" s="14" t="s">
        <v>647</v>
      </c>
    </row>
    <row r="1999" spans="1:4">
      <c r="A1999" s="14">
        <v>542</v>
      </c>
      <c r="B1999" s="14" t="s">
        <v>571</v>
      </c>
      <c r="C1999" s="14">
        <v>0</v>
      </c>
      <c r="D1999" s="14" t="s">
        <v>647</v>
      </c>
    </row>
    <row r="2000" spans="1:4">
      <c r="A2000" s="14">
        <v>545</v>
      </c>
      <c r="B2000" s="14" t="s">
        <v>574</v>
      </c>
      <c r="C2000" s="14">
        <v>556</v>
      </c>
      <c r="D2000" s="14" t="s">
        <v>647</v>
      </c>
    </row>
    <row r="2001" spans="1:4">
      <c r="A2001" s="14">
        <v>547</v>
      </c>
      <c r="B2001" s="14" t="s">
        <v>576</v>
      </c>
      <c r="C2001" s="14">
        <v>204</v>
      </c>
      <c r="D2001" s="14" t="s">
        <v>647</v>
      </c>
    </row>
    <row r="2002" spans="1:4">
      <c r="A2002" s="14">
        <v>548</v>
      </c>
      <c r="B2002" s="14" t="s">
        <v>577</v>
      </c>
      <c r="C2002" s="14">
        <v>12</v>
      </c>
      <c r="D2002" s="14" t="s">
        <v>647</v>
      </c>
    </row>
    <row r="2003" spans="1:4">
      <c r="A2003" s="14">
        <v>549</v>
      </c>
      <c r="B2003" s="14" t="s">
        <v>578</v>
      </c>
      <c r="C2003" s="14">
        <v>179</v>
      </c>
      <c r="D2003" s="14" t="s">
        <v>647</v>
      </c>
    </row>
    <row r="2004" spans="1:4">
      <c r="A2004" s="14">
        <v>553</v>
      </c>
      <c r="B2004" s="14" t="s">
        <v>582</v>
      </c>
      <c r="C2004" s="14">
        <v>1268</v>
      </c>
      <c r="D2004" s="14" t="s">
        <v>647</v>
      </c>
    </row>
    <row r="2005" spans="1:4">
      <c r="A2005" s="14">
        <v>554</v>
      </c>
      <c r="B2005" s="14" t="s">
        <v>583</v>
      </c>
      <c r="C2005" s="14">
        <v>119</v>
      </c>
      <c r="D2005" s="14" t="s">
        <v>647</v>
      </c>
    </row>
    <row r="2006" spans="1:4">
      <c r="A2006" s="14">
        <v>556</v>
      </c>
      <c r="B2006" s="14" t="s">
        <v>585</v>
      </c>
      <c r="C2006" s="14">
        <v>265</v>
      </c>
      <c r="D2006" s="14" t="s">
        <v>647</v>
      </c>
    </row>
    <row r="2007" spans="1:4">
      <c r="A2007" s="14">
        <v>557</v>
      </c>
      <c r="B2007" s="14" t="s">
        <v>586</v>
      </c>
      <c r="C2007" s="14">
        <v>3</v>
      </c>
      <c r="D2007" s="14" t="s">
        <v>647</v>
      </c>
    </row>
    <row r="2008" spans="1:4">
      <c r="A2008" s="14">
        <v>558</v>
      </c>
      <c r="B2008" s="14" t="s">
        <v>587</v>
      </c>
      <c r="C2008" s="14">
        <v>86</v>
      </c>
      <c r="D2008" s="14" t="s">
        <v>647</v>
      </c>
    </row>
    <row r="2009" spans="1:4">
      <c r="A2009" s="14">
        <v>500</v>
      </c>
      <c r="B2009" s="14" t="s">
        <v>526</v>
      </c>
      <c r="C2009" s="14">
        <v>1969</v>
      </c>
      <c r="D2009" s="14" t="s">
        <v>647</v>
      </c>
    </row>
    <row r="2010" spans="1:4">
      <c r="A2010" s="14">
        <v>501</v>
      </c>
      <c r="B2010" s="14" t="s">
        <v>527</v>
      </c>
      <c r="C2010" s="14">
        <v>25</v>
      </c>
      <c r="D2010" s="14" t="s">
        <v>647</v>
      </c>
    </row>
    <row r="2011" spans="1:4">
      <c r="A2011" s="14">
        <v>404</v>
      </c>
      <c r="B2011" s="14" t="s">
        <v>427</v>
      </c>
      <c r="C2011" s="14">
        <v>1</v>
      </c>
      <c r="D2011" s="14" t="s">
        <v>647</v>
      </c>
    </row>
    <row r="2012" spans="1:4">
      <c r="A2012" s="14">
        <v>407</v>
      </c>
      <c r="B2012" s="14" t="s">
        <v>430</v>
      </c>
      <c r="C2012" s="14">
        <v>46</v>
      </c>
      <c r="D2012" s="14" t="s">
        <v>647</v>
      </c>
    </row>
    <row r="2013" spans="1:4">
      <c r="A2013" s="14">
        <v>411</v>
      </c>
      <c r="B2013" s="14" t="s">
        <v>434</v>
      </c>
      <c r="C2013" s="14">
        <v>38</v>
      </c>
      <c r="D2013" s="14" t="s">
        <v>647</v>
      </c>
    </row>
    <row r="2014" spans="1:4">
      <c r="A2014" s="14">
        <v>412</v>
      </c>
      <c r="B2014" s="14" t="s">
        <v>435</v>
      </c>
      <c r="C2014" s="14">
        <v>1327</v>
      </c>
      <c r="D2014" s="14" t="s">
        <v>647</v>
      </c>
    </row>
    <row r="2015" spans="1:4">
      <c r="A2015" s="14">
        <v>418</v>
      </c>
      <c r="B2015" s="14" t="s">
        <v>441</v>
      </c>
      <c r="C2015" s="14">
        <v>0</v>
      </c>
      <c r="D2015" s="14" t="s">
        <v>647</v>
      </c>
    </row>
    <row r="2016" spans="1:4">
      <c r="A2016" s="14">
        <v>443</v>
      </c>
      <c r="B2016" s="14" t="s">
        <v>468</v>
      </c>
      <c r="C2016" s="14">
        <v>19</v>
      </c>
      <c r="D2016" s="14" t="s">
        <v>647</v>
      </c>
    </row>
    <row r="2017" spans="1:4">
      <c r="A2017" s="14">
        <v>444</v>
      </c>
      <c r="B2017" s="14" t="s">
        <v>469</v>
      </c>
      <c r="C2017" s="14">
        <v>17897</v>
      </c>
      <c r="D2017" s="14" t="s">
        <v>647</v>
      </c>
    </row>
    <row r="2018" spans="1:4">
      <c r="A2018" s="14">
        <v>413</v>
      </c>
      <c r="B2018" s="14" t="s">
        <v>436</v>
      </c>
      <c r="C2018" s="14">
        <v>58</v>
      </c>
      <c r="D2018" s="14" t="s">
        <v>647</v>
      </c>
    </row>
    <row r="2019" spans="1:4">
      <c r="A2019" s="14">
        <v>491</v>
      </c>
      <c r="B2019" s="14" t="s">
        <v>516</v>
      </c>
      <c r="C2019" s="14">
        <v>13</v>
      </c>
      <c r="D2019" s="14" t="s">
        <v>647</v>
      </c>
    </row>
    <row r="2020" spans="1:4">
      <c r="A2020" s="14">
        <v>492</v>
      </c>
      <c r="B2020" s="14" t="s">
        <v>517</v>
      </c>
      <c r="C2020" s="14">
        <v>10667</v>
      </c>
      <c r="D2020" s="14" t="s">
        <v>647</v>
      </c>
    </row>
    <row r="2021" spans="1:4">
      <c r="A2021" s="14">
        <v>493</v>
      </c>
      <c r="B2021" s="14" t="s">
        <v>519</v>
      </c>
      <c r="C2021" s="14">
        <v>1007</v>
      </c>
      <c r="D2021" s="14" t="s">
        <v>647</v>
      </c>
    </row>
    <row r="2022" spans="1:4">
      <c r="A2022" s="14">
        <v>494</v>
      </c>
      <c r="B2022" s="14" t="s">
        <v>520</v>
      </c>
      <c r="C2022" s="14">
        <v>1821</v>
      </c>
      <c r="D2022" s="14" t="s">
        <v>647</v>
      </c>
    </row>
    <row r="2023" spans="1:4">
      <c r="A2023" s="14">
        <v>495</v>
      </c>
      <c r="B2023" s="14" t="s">
        <v>521</v>
      </c>
      <c r="C2023" s="14">
        <v>1647</v>
      </c>
      <c r="D2023" s="14" t="s">
        <v>647</v>
      </c>
    </row>
    <row r="2024" spans="1:4">
      <c r="A2024" s="14">
        <v>496</v>
      </c>
      <c r="B2024" s="14" t="s">
        <v>522</v>
      </c>
      <c r="C2024" s="14">
        <v>1893</v>
      </c>
      <c r="D2024" s="14" t="s">
        <v>647</v>
      </c>
    </row>
    <row r="2025" spans="1:4">
      <c r="A2025" s="14">
        <v>497</v>
      </c>
      <c r="B2025" s="14" t="s">
        <v>523</v>
      </c>
      <c r="C2025" s="14">
        <v>1174</v>
      </c>
      <c r="D2025" s="14" t="s">
        <v>647</v>
      </c>
    </row>
    <row r="2026" spans="1:4">
      <c r="A2026" s="14">
        <v>498</v>
      </c>
      <c r="B2026" s="14" t="s">
        <v>524</v>
      </c>
      <c r="C2026" s="14">
        <v>1822</v>
      </c>
      <c r="D2026" s="14" t="s">
        <v>647</v>
      </c>
    </row>
    <row r="2027" spans="1:4">
      <c r="A2027" s="14">
        <v>421</v>
      </c>
      <c r="B2027" s="14" t="s">
        <v>444</v>
      </c>
      <c r="C2027" s="14">
        <v>3879</v>
      </c>
      <c r="D2027" s="14" t="s">
        <v>647</v>
      </c>
    </row>
    <row r="2028" spans="1:4">
      <c r="A2028" s="14">
        <v>423</v>
      </c>
      <c r="B2028" s="14" t="s">
        <v>446</v>
      </c>
      <c r="C2028" s="14">
        <v>137</v>
      </c>
      <c r="D2028" s="14" t="s">
        <v>647</v>
      </c>
    </row>
    <row r="2029" spans="1:4">
      <c r="A2029" s="14">
        <v>428</v>
      </c>
      <c r="B2029" s="14" t="s">
        <v>451</v>
      </c>
      <c r="C2029" s="14">
        <v>116</v>
      </c>
      <c r="D2029" s="14" t="s">
        <v>647</v>
      </c>
    </row>
    <row r="2030" spans="1:4">
      <c r="A2030" s="14">
        <v>518</v>
      </c>
      <c r="B2030" s="14" t="s">
        <v>544</v>
      </c>
      <c r="C2030" s="14">
        <v>2</v>
      </c>
      <c r="D2030" s="14" t="s">
        <v>647</v>
      </c>
    </row>
    <row r="2031" spans="1:4">
      <c r="A2031" s="14">
        <v>519</v>
      </c>
      <c r="B2031" s="14" t="s">
        <v>545</v>
      </c>
      <c r="C2031" s="14">
        <v>437</v>
      </c>
      <c r="D2031" s="14" t="s">
        <v>647</v>
      </c>
    </row>
    <row r="2032" spans="1:4">
      <c r="A2032" s="14">
        <v>393</v>
      </c>
      <c r="B2032" s="14" t="s">
        <v>416</v>
      </c>
      <c r="C2032" s="14">
        <v>7</v>
      </c>
      <c r="D2032" s="14" t="s">
        <v>647</v>
      </c>
    </row>
    <row r="2033" spans="1:4">
      <c r="A2033" s="14">
        <v>395</v>
      </c>
      <c r="B2033" s="14" t="s">
        <v>418</v>
      </c>
      <c r="C2033" s="14">
        <v>9</v>
      </c>
      <c r="D2033" s="14" t="s">
        <v>647</v>
      </c>
    </row>
    <row r="2034" spans="1:4">
      <c r="A2034" s="14">
        <v>397</v>
      </c>
      <c r="B2034" s="14" t="s">
        <v>420</v>
      </c>
      <c r="C2034" s="14">
        <v>6</v>
      </c>
      <c r="D2034" s="14" t="s">
        <v>647</v>
      </c>
    </row>
    <row r="2035" spans="1:4">
      <c r="A2035" s="14">
        <v>398</v>
      </c>
      <c r="B2035" s="14" t="s">
        <v>421</v>
      </c>
      <c r="C2035" s="14">
        <v>13</v>
      </c>
      <c r="D2035" s="14" t="s">
        <v>647</v>
      </c>
    </row>
    <row r="2036" spans="1:4">
      <c r="A2036" s="14">
        <v>399</v>
      </c>
      <c r="B2036" s="14" t="s">
        <v>422</v>
      </c>
      <c r="C2036" s="14">
        <v>1</v>
      </c>
      <c r="D2036" s="14" t="s">
        <v>647</v>
      </c>
    </row>
    <row r="2037" spans="1:4">
      <c r="A2037" s="14">
        <v>400</v>
      </c>
      <c r="B2037" s="14" t="s">
        <v>423</v>
      </c>
      <c r="C2037" s="14">
        <v>6</v>
      </c>
      <c r="D2037" s="14" t="s">
        <v>647</v>
      </c>
    </row>
    <row r="2038" spans="1:4">
      <c r="A2038" s="14">
        <v>401</v>
      </c>
      <c r="B2038" s="14" t="s">
        <v>424</v>
      </c>
      <c r="C2038" s="14">
        <v>12</v>
      </c>
      <c r="D2038" s="14" t="s">
        <v>647</v>
      </c>
    </row>
    <row r="2039" spans="1:4">
      <c r="A2039" s="14">
        <v>402</v>
      </c>
      <c r="B2039" s="14" t="s">
        <v>425</v>
      </c>
      <c r="C2039" s="14">
        <v>1</v>
      </c>
      <c r="D2039" s="14" t="s">
        <v>647</v>
      </c>
    </row>
    <row r="2040" spans="1:4">
      <c r="A2040" s="14">
        <v>403</v>
      </c>
      <c r="B2040" s="14" t="s">
        <v>426</v>
      </c>
      <c r="C2040" s="14">
        <v>20</v>
      </c>
      <c r="D2040" s="14" t="s">
        <v>647</v>
      </c>
    </row>
    <row r="2041" spans="1:4">
      <c r="A2041" s="14">
        <v>406</v>
      </c>
      <c r="B2041" s="14" t="s">
        <v>429</v>
      </c>
      <c r="C2041" s="14">
        <v>4</v>
      </c>
      <c r="D2041" s="14" t="s">
        <v>647</v>
      </c>
    </row>
    <row r="2042" spans="1:4">
      <c r="A2042" s="14">
        <v>416</v>
      </c>
      <c r="B2042" s="14" t="s">
        <v>439</v>
      </c>
      <c r="C2042" s="14">
        <v>0</v>
      </c>
      <c r="D2042" s="14" t="s">
        <v>647</v>
      </c>
    </row>
    <row r="2043" spans="1:4">
      <c r="A2043" s="14">
        <v>419</v>
      </c>
      <c r="B2043" s="14" t="s">
        <v>442</v>
      </c>
      <c r="C2043" s="14">
        <v>5</v>
      </c>
      <c r="D2043" s="14" t="s">
        <v>647</v>
      </c>
    </row>
    <row r="2044" spans="1:4">
      <c r="A2044" s="14">
        <v>420</v>
      </c>
      <c r="B2044" s="14" t="s">
        <v>443</v>
      </c>
      <c r="C2044" s="14">
        <v>72</v>
      </c>
      <c r="D2044" s="14" t="s">
        <v>647</v>
      </c>
    </row>
    <row r="2045" spans="1:4">
      <c r="A2045" s="14">
        <v>425</v>
      </c>
      <c r="B2045" s="14" t="s">
        <v>448</v>
      </c>
      <c r="C2045" s="14">
        <v>14</v>
      </c>
      <c r="D2045" s="14" t="s">
        <v>647</v>
      </c>
    </row>
    <row r="2046" spans="1:4">
      <c r="A2046" s="14">
        <v>427</v>
      </c>
      <c r="B2046" s="14" t="s">
        <v>450</v>
      </c>
      <c r="C2046" s="14">
        <v>61</v>
      </c>
      <c r="D2046" s="14" t="s">
        <v>647</v>
      </c>
    </row>
    <row r="2047" spans="1:4">
      <c r="A2047" s="14">
        <v>429</v>
      </c>
      <c r="B2047" s="14" t="s">
        <v>452</v>
      </c>
      <c r="C2047" s="14">
        <v>573</v>
      </c>
      <c r="D2047" s="14" t="s">
        <v>647</v>
      </c>
    </row>
    <row r="2048" spans="1:4">
      <c r="A2048" s="14">
        <v>430</v>
      </c>
      <c r="B2048" s="14" t="s">
        <v>453</v>
      </c>
      <c r="C2048" s="14">
        <v>370</v>
      </c>
      <c r="D2048" s="14" t="s">
        <v>647</v>
      </c>
    </row>
    <row r="2049" spans="1:4">
      <c r="A2049" s="14">
        <v>433</v>
      </c>
      <c r="B2049" s="14" t="s">
        <v>456</v>
      </c>
      <c r="C2049" s="14">
        <v>59</v>
      </c>
      <c r="D2049" s="14" t="s">
        <v>647</v>
      </c>
    </row>
    <row r="2050" spans="1:4">
      <c r="A2050" s="14">
        <v>434</v>
      </c>
      <c r="B2050" s="14" t="s">
        <v>457</v>
      </c>
      <c r="C2050" s="14">
        <v>6</v>
      </c>
      <c r="D2050" s="14" t="s">
        <v>647</v>
      </c>
    </row>
    <row r="2051" spans="1:4">
      <c r="A2051" s="14">
        <v>435</v>
      </c>
      <c r="B2051" s="14" t="s">
        <v>458</v>
      </c>
      <c r="C2051" s="14">
        <v>0</v>
      </c>
      <c r="D2051" s="14" t="s">
        <v>647</v>
      </c>
    </row>
    <row r="2052" spans="1:4">
      <c r="A2052" s="14">
        <v>439</v>
      </c>
      <c r="B2052" s="14" t="s">
        <v>464</v>
      </c>
      <c r="C2052" s="14">
        <v>0</v>
      </c>
      <c r="D2052" s="14" t="s">
        <v>647</v>
      </c>
    </row>
    <row r="2053" spans="1:4">
      <c r="A2053" s="14">
        <v>441</v>
      </c>
      <c r="B2053" s="14" t="s">
        <v>466</v>
      </c>
      <c r="C2053" s="14">
        <v>11</v>
      </c>
      <c r="D2053" s="14" t="s">
        <v>647</v>
      </c>
    </row>
    <row r="2054" spans="1:4">
      <c r="A2054" s="14">
        <v>442</v>
      </c>
      <c r="B2054" s="14" t="s">
        <v>467</v>
      </c>
      <c r="C2054" s="14">
        <v>17</v>
      </c>
      <c r="D2054" s="14" t="s">
        <v>647</v>
      </c>
    </row>
    <row r="2055" spans="1:4">
      <c r="A2055" s="14">
        <v>447</v>
      </c>
      <c r="B2055" s="14" t="s">
        <v>472</v>
      </c>
      <c r="C2055" s="14">
        <v>3</v>
      </c>
      <c r="D2055" s="14" t="s">
        <v>647</v>
      </c>
    </row>
    <row r="2056" spans="1:4">
      <c r="A2056" s="14">
        <v>448</v>
      </c>
      <c r="B2056" s="14" t="s">
        <v>473</v>
      </c>
      <c r="C2056" s="14">
        <v>801</v>
      </c>
      <c r="D2056" s="14" t="s">
        <v>647</v>
      </c>
    </row>
    <row r="2057" spans="1:4">
      <c r="A2057" s="14">
        <v>449</v>
      </c>
      <c r="B2057" s="14" t="s">
        <v>474</v>
      </c>
      <c r="C2057" s="14">
        <v>17</v>
      </c>
      <c r="D2057" s="14" t="s">
        <v>647</v>
      </c>
    </row>
    <row r="2058" spans="1:4">
      <c r="A2058" s="14">
        <v>451</v>
      </c>
      <c r="B2058" s="14" t="s">
        <v>476</v>
      </c>
      <c r="C2058" s="14">
        <v>0</v>
      </c>
      <c r="D2058" s="14" t="s">
        <v>647</v>
      </c>
    </row>
    <row r="2059" spans="1:4">
      <c r="A2059" s="14">
        <v>454</v>
      </c>
      <c r="B2059" s="14" t="s">
        <v>479</v>
      </c>
      <c r="C2059" s="14">
        <v>0</v>
      </c>
      <c r="D2059" s="14" t="s">
        <v>647</v>
      </c>
    </row>
    <row r="2060" spans="1:4">
      <c r="A2060" s="14">
        <v>456</v>
      </c>
      <c r="B2060" s="14" t="s">
        <v>481</v>
      </c>
      <c r="C2060" s="14">
        <v>23</v>
      </c>
      <c r="D2060" s="14" t="s">
        <v>647</v>
      </c>
    </row>
    <row r="2061" spans="1:4">
      <c r="A2061" s="14">
        <v>457</v>
      </c>
      <c r="B2061" s="14" t="s">
        <v>482</v>
      </c>
      <c r="C2061" s="14">
        <v>86</v>
      </c>
      <c r="D2061" s="14" t="s">
        <v>647</v>
      </c>
    </row>
    <row r="2062" spans="1:4">
      <c r="A2062" s="14">
        <v>458</v>
      </c>
      <c r="B2062" s="14" t="s">
        <v>483</v>
      </c>
      <c r="C2062" s="14">
        <v>40</v>
      </c>
      <c r="D2062" s="14" t="s">
        <v>647</v>
      </c>
    </row>
    <row r="2063" spans="1:4">
      <c r="A2063" s="14">
        <v>459</v>
      </c>
      <c r="B2063" s="14" t="s">
        <v>484</v>
      </c>
      <c r="C2063" s="14">
        <v>27</v>
      </c>
      <c r="D2063" s="14" t="s">
        <v>647</v>
      </c>
    </row>
    <row r="2064" spans="1:4">
      <c r="A2064" s="14">
        <v>461</v>
      </c>
      <c r="B2064" s="14" t="s">
        <v>486</v>
      </c>
      <c r="C2064" s="14">
        <v>193</v>
      </c>
      <c r="D2064" s="14" t="s">
        <v>647</v>
      </c>
    </row>
    <row r="2065" spans="1:4">
      <c r="A2065" s="14">
        <v>462</v>
      </c>
      <c r="B2065" s="14" t="s">
        <v>487</v>
      </c>
      <c r="C2065" s="14">
        <v>0</v>
      </c>
      <c r="D2065" s="14" t="s">
        <v>647</v>
      </c>
    </row>
    <row r="2066" spans="1:4">
      <c r="A2066" s="14">
        <v>463</v>
      </c>
      <c r="B2066" s="14" t="s">
        <v>488</v>
      </c>
      <c r="C2066" s="14">
        <v>19</v>
      </c>
      <c r="D2066" s="14" t="s">
        <v>647</v>
      </c>
    </row>
    <row r="2067" spans="1:4">
      <c r="A2067" s="14">
        <v>464</v>
      </c>
      <c r="B2067" s="14" t="s">
        <v>489</v>
      </c>
      <c r="C2067" s="14">
        <v>1</v>
      </c>
      <c r="D2067" s="14" t="s">
        <v>647</v>
      </c>
    </row>
    <row r="2068" spans="1:4">
      <c r="A2068" s="14">
        <v>465</v>
      </c>
      <c r="B2068" s="14" t="s">
        <v>490</v>
      </c>
      <c r="C2068" s="14">
        <v>8</v>
      </c>
      <c r="D2068" s="14" t="s">
        <v>647</v>
      </c>
    </row>
    <row r="2069" spans="1:4">
      <c r="A2069" s="14">
        <v>466</v>
      </c>
      <c r="B2069" s="14" t="s">
        <v>491</v>
      </c>
      <c r="C2069" s="14">
        <v>38</v>
      </c>
      <c r="D2069" s="14" t="s">
        <v>647</v>
      </c>
    </row>
    <row r="2070" spans="1:4">
      <c r="A2070" s="14">
        <v>467</v>
      </c>
      <c r="B2070" s="14" t="s">
        <v>492</v>
      </c>
      <c r="C2070" s="14">
        <v>4</v>
      </c>
      <c r="D2070" s="14" t="s">
        <v>647</v>
      </c>
    </row>
    <row r="2071" spans="1:4">
      <c r="A2071" s="14">
        <v>468</v>
      </c>
      <c r="B2071" s="14" t="s">
        <v>493</v>
      </c>
      <c r="C2071" s="14">
        <v>5</v>
      </c>
      <c r="D2071" s="14" t="s">
        <v>647</v>
      </c>
    </row>
    <row r="2072" spans="1:4">
      <c r="A2072" s="14">
        <v>469</v>
      </c>
      <c r="B2072" s="14" t="s">
        <v>494</v>
      </c>
      <c r="C2072" s="14">
        <v>6</v>
      </c>
      <c r="D2072" s="14" t="s">
        <v>647</v>
      </c>
    </row>
    <row r="2073" spans="1:4">
      <c r="A2073" s="14">
        <v>470</v>
      </c>
      <c r="B2073" s="14" t="s">
        <v>495</v>
      </c>
      <c r="C2073" s="14">
        <v>3</v>
      </c>
      <c r="D2073" s="14" t="s">
        <v>647</v>
      </c>
    </row>
    <row r="2074" spans="1:4">
      <c r="A2074" s="14">
        <v>471</v>
      </c>
      <c r="B2074" s="14" t="s">
        <v>496</v>
      </c>
      <c r="C2074" s="14">
        <v>18</v>
      </c>
      <c r="D2074" s="14" t="s">
        <v>647</v>
      </c>
    </row>
    <row r="2075" spans="1:4">
      <c r="A2075" s="14">
        <v>472</v>
      </c>
      <c r="B2075" s="14" t="s">
        <v>497</v>
      </c>
      <c r="C2075" s="14">
        <v>30</v>
      </c>
      <c r="D2075" s="14" t="s">
        <v>647</v>
      </c>
    </row>
    <row r="2076" spans="1:4">
      <c r="A2076" s="14">
        <v>473</v>
      </c>
      <c r="B2076" s="14" t="s">
        <v>498</v>
      </c>
      <c r="C2076" s="14">
        <v>7</v>
      </c>
      <c r="D2076" s="14" t="s">
        <v>647</v>
      </c>
    </row>
    <row r="2077" spans="1:4">
      <c r="A2077" s="14">
        <v>474</v>
      </c>
      <c r="B2077" s="14" t="s">
        <v>499</v>
      </c>
      <c r="C2077" s="14">
        <v>1</v>
      </c>
      <c r="D2077" s="14" t="s">
        <v>647</v>
      </c>
    </row>
    <row r="2078" spans="1:4">
      <c r="A2078" s="14">
        <v>475</v>
      </c>
      <c r="B2078" s="14" t="s">
        <v>500</v>
      </c>
      <c r="C2078" s="14">
        <v>30</v>
      </c>
      <c r="D2078" s="14" t="s">
        <v>647</v>
      </c>
    </row>
    <row r="2079" spans="1:4">
      <c r="A2079" s="14">
        <v>476</v>
      </c>
      <c r="B2079" s="14" t="s">
        <v>501</v>
      </c>
      <c r="C2079" s="14">
        <v>55</v>
      </c>
      <c r="D2079" s="14" t="s">
        <v>647</v>
      </c>
    </row>
    <row r="2080" spans="1:4">
      <c r="A2080" s="14">
        <v>477</v>
      </c>
      <c r="B2080" s="14" t="s">
        <v>502</v>
      </c>
      <c r="C2080" s="14">
        <v>3</v>
      </c>
      <c r="D2080" s="14" t="s">
        <v>647</v>
      </c>
    </row>
    <row r="2081" spans="1:4">
      <c r="A2081" s="14">
        <v>478</v>
      </c>
      <c r="B2081" s="14" t="s">
        <v>503</v>
      </c>
      <c r="C2081" s="14">
        <v>22</v>
      </c>
      <c r="D2081" s="14" t="s">
        <v>647</v>
      </c>
    </row>
    <row r="2082" spans="1:4">
      <c r="A2082" s="14">
        <v>479</v>
      </c>
      <c r="B2082" s="14" t="s">
        <v>504</v>
      </c>
      <c r="C2082" s="14">
        <v>1</v>
      </c>
      <c r="D2082" s="14" t="s">
        <v>647</v>
      </c>
    </row>
    <row r="2083" spans="1:4">
      <c r="A2083" s="14">
        <v>480</v>
      </c>
      <c r="B2083" s="14" t="s">
        <v>505</v>
      </c>
      <c r="C2083" s="14">
        <v>2</v>
      </c>
      <c r="D2083" s="14" t="s">
        <v>647</v>
      </c>
    </row>
    <row r="2084" spans="1:4">
      <c r="A2084" s="14">
        <v>481</v>
      </c>
      <c r="B2084" s="14" t="s">
        <v>506</v>
      </c>
      <c r="C2084" s="14">
        <v>19</v>
      </c>
      <c r="D2084" s="14" t="s">
        <v>647</v>
      </c>
    </row>
    <row r="2085" spans="1:4">
      <c r="A2085" s="14">
        <v>482</v>
      </c>
      <c r="B2085" s="14" t="s">
        <v>507</v>
      </c>
      <c r="C2085" s="14">
        <v>1</v>
      </c>
      <c r="D2085" s="14" t="s">
        <v>647</v>
      </c>
    </row>
    <row r="2086" spans="1:4">
      <c r="A2086" s="14">
        <v>483</v>
      </c>
      <c r="B2086" s="14" t="s">
        <v>508</v>
      </c>
      <c r="C2086" s="14">
        <v>32</v>
      </c>
      <c r="D2086" s="14" t="s">
        <v>647</v>
      </c>
    </row>
    <row r="2087" spans="1:4">
      <c r="A2087" s="14">
        <v>484</v>
      </c>
      <c r="B2087" s="14" t="s">
        <v>509</v>
      </c>
      <c r="C2087" s="14">
        <v>5</v>
      </c>
      <c r="D2087" s="14" t="s">
        <v>647</v>
      </c>
    </row>
    <row r="2088" spans="1:4">
      <c r="A2088" s="14">
        <v>485</v>
      </c>
      <c r="B2088" s="14" t="s">
        <v>510</v>
      </c>
      <c r="C2088" s="14">
        <v>16</v>
      </c>
      <c r="D2088" s="14" t="s">
        <v>647</v>
      </c>
    </row>
    <row r="2089" spans="1:4">
      <c r="A2089" s="14">
        <v>486</v>
      </c>
      <c r="B2089" s="14" t="s">
        <v>511</v>
      </c>
      <c r="C2089" s="14">
        <v>23</v>
      </c>
      <c r="D2089" s="14" t="s">
        <v>647</v>
      </c>
    </row>
    <row r="2090" spans="1:4">
      <c r="A2090" s="14">
        <v>487</v>
      </c>
      <c r="B2090" s="14" t="s">
        <v>512</v>
      </c>
      <c r="C2090" s="14">
        <v>21</v>
      </c>
      <c r="D2090" s="14" t="s">
        <v>647</v>
      </c>
    </row>
    <row r="2091" spans="1:4">
      <c r="A2091" s="14">
        <v>488</v>
      </c>
      <c r="B2091" s="14" t="s">
        <v>513</v>
      </c>
      <c r="C2091" s="14">
        <v>34</v>
      </c>
      <c r="D2091" s="14" t="s">
        <v>647</v>
      </c>
    </row>
    <row r="2092" spans="1:4">
      <c r="A2092" s="14">
        <v>489</v>
      </c>
      <c r="B2092" s="14" t="s">
        <v>514</v>
      </c>
      <c r="C2092" s="14">
        <v>7</v>
      </c>
      <c r="D2092" s="14" t="s">
        <v>647</v>
      </c>
    </row>
    <row r="2093" spans="1:4">
      <c r="A2093" s="14">
        <v>490</v>
      </c>
      <c r="B2093" s="14" t="s">
        <v>515</v>
      </c>
      <c r="C2093" s="14">
        <v>4</v>
      </c>
      <c r="D2093" s="14" t="s">
        <v>647</v>
      </c>
    </row>
    <row r="2094" spans="1:4">
      <c r="A2094" s="14">
        <v>437</v>
      </c>
      <c r="B2094" s="14" t="s">
        <v>462</v>
      </c>
      <c r="C2094" s="14">
        <v>11660</v>
      </c>
      <c r="D2094" s="14" t="s">
        <v>647</v>
      </c>
    </row>
    <row r="2095" spans="1:4">
      <c r="A2095" s="14">
        <v>438</v>
      </c>
      <c r="B2095" s="14" t="s">
        <v>463</v>
      </c>
      <c r="C2095" s="14">
        <v>1795</v>
      </c>
      <c r="D2095" s="14" t="s">
        <v>647</v>
      </c>
    </row>
    <row r="2096" spans="1:4">
      <c r="A2096" s="14">
        <v>455</v>
      </c>
      <c r="B2096" s="14" t="s">
        <v>480</v>
      </c>
      <c r="C2096" s="14">
        <v>608</v>
      </c>
      <c r="D2096" s="14" t="s">
        <v>647</v>
      </c>
    </row>
    <row r="2097" spans="1:4">
      <c r="A2097" s="14">
        <v>460</v>
      </c>
      <c r="B2097" s="14" t="s">
        <v>485</v>
      </c>
      <c r="C2097" s="14">
        <v>327</v>
      </c>
      <c r="D2097" s="14" t="s">
        <v>647</v>
      </c>
    </row>
    <row r="2098" spans="1:4">
      <c r="A2098" s="14">
        <v>414</v>
      </c>
      <c r="B2098" s="14" t="s">
        <v>437</v>
      </c>
      <c r="C2098" s="14">
        <v>19</v>
      </c>
      <c r="D2098" s="14" t="s">
        <v>647</v>
      </c>
    </row>
    <row r="2099" spans="1:4">
      <c r="A2099" s="14">
        <v>415</v>
      </c>
      <c r="B2099" s="14" t="s">
        <v>438</v>
      </c>
      <c r="C2099" s="14">
        <v>0</v>
      </c>
      <c r="D2099" s="14" t="s">
        <v>647</v>
      </c>
    </row>
    <row r="2100" spans="1:4">
      <c r="A2100" s="14">
        <v>424</v>
      </c>
      <c r="B2100" s="14" t="s">
        <v>447</v>
      </c>
      <c r="C2100" s="14">
        <v>1</v>
      </c>
      <c r="D2100" s="14" t="s">
        <v>647</v>
      </c>
    </row>
    <row r="2101" spans="1:4">
      <c r="A2101" s="14">
        <v>426</v>
      </c>
      <c r="B2101" s="14" t="s">
        <v>449</v>
      </c>
      <c r="C2101" s="14">
        <v>11</v>
      </c>
      <c r="D2101" s="14" t="s">
        <v>647</v>
      </c>
    </row>
    <row r="2102" spans="1:4">
      <c r="A2102" s="14">
        <v>431</v>
      </c>
      <c r="B2102" s="14" t="s">
        <v>644</v>
      </c>
      <c r="C2102" s="14">
        <v>1008</v>
      </c>
      <c r="D2102" s="14" t="s">
        <v>647</v>
      </c>
    </row>
    <row r="2103" spans="1:4">
      <c r="A2103" s="14">
        <v>432</v>
      </c>
      <c r="B2103" s="14" t="s">
        <v>455</v>
      </c>
      <c r="C2103" s="14">
        <v>3</v>
      </c>
      <c r="D2103" s="14" t="s">
        <v>647</v>
      </c>
    </row>
    <row r="2104" spans="1:4">
      <c r="A2104" s="14">
        <v>436</v>
      </c>
      <c r="B2104" s="14" t="s">
        <v>460</v>
      </c>
      <c r="C2104" s="14">
        <v>6</v>
      </c>
      <c r="D2104" s="14" t="s">
        <v>647</v>
      </c>
    </row>
    <row r="2105" spans="1:4">
      <c r="A2105" s="14">
        <v>440</v>
      </c>
      <c r="B2105" s="14" t="s">
        <v>465</v>
      </c>
      <c r="C2105" s="14">
        <v>5</v>
      </c>
      <c r="D2105" s="14" t="s">
        <v>647</v>
      </c>
    </row>
    <row r="2106" spans="1:4">
      <c r="A2106" s="14">
        <v>394</v>
      </c>
      <c r="B2106" s="14" t="s">
        <v>417</v>
      </c>
      <c r="C2106" s="14">
        <v>211</v>
      </c>
      <c r="D2106" s="14" t="s">
        <v>647</v>
      </c>
    </row>
    <row r="2107" spans="1:4">
      <c r="A2107" s="14">
        <v>216</v>
      </c>
      <c r="B2107" s="14" t="s">
        <v>235</v>
      </c>
      <c r="C2107" s="14">
        <v>3</v>
      </c>
      <c r="D2107" s="14" t="s">
        <v>647</v>
      </c>
    </row>
    <row r="2108" spans="1:4">
      <c r="A2108" s="14">
        <v>218</v>
      </c>
      <c r="B2108" s="14" t="s">
        <v>237</v>
      </c>
      <c r="C2108" s="14">
        <v>810</v>
      </c>
      <c r="D2108" s="14" t="s">
        <v>647</v>
      </c>
    </row>
    <row r="2109" spans="1:4">
      <c r="A2109" s="14">
        <v>219</v>
      </c>
      <c r="B2109" s="14" t="s">
        <v>238</v>
      </c>
      <c r="C2109" s="14">
        <v>12</v>
      </c>
      <c r="D2109" s="14" t="s">
        <v>647</v>
      </c>
    </row>
    <row r="2110" spans="1:4">
      <c r="A2110" s="14">
        <v>224</v>
      </c>
      <c r="B2110" s="14" t="s">
        <v>243</v>
      </c>
      <c r="C2110" s="14">
        <v>5</v>
      </c>
      <c r="D2110" s="14" t="s">
        <v>647</v>
      </c>
    </row>
    <row r="2111" spans="1:4">
      <c r="A2111" s="14">
        <v>225</v>
      </c>
      <c r="B2111" s="14" t="s">
        <v>244</v>
      </c>
      <c r="C2111" s="14">
        <v>59</v>
      </c>
      <c r="D2111" s="14" t="s">
        <v>647</v>
      </c>
    </row>
    <row r="2112" spans="1:4">
      <c r="A2112" s="14">
        <v>226</v>
      </c>
      <c r="B2112" s="14" t="s">
        <v>245</v>
      </c>
      <c r="C2112" s="14">
        <v>70</v>
      </c>
      <c r="D2112" s="14" t="s">
        <v>647</v>
      </c>
    </row>
    <row r="2113" spans="1:4">
      <c r="A2113" s="14">
        <v>227</v>
      </c>
      <c r="B2113" s="14" t="s">
        <v>246</v>
      </c>
      <c r="C2113" s="14">
        <v>837</v>
      </c>
      <c r="D2113" s="14" t="s">
        <v>647</v>
      </c>
    </row>
    <row r="2114" spans="1:4">
      <c r="A2114" s="14">
        <v>228</v>
      </c>
      <c r="B2114" s="14" t="s">
        <v>247</v>
      </c>
      <c r="C2114" s="14">
        <v>844</v>
      </c>
      <c r="D2114" s="14" t="s">
        <v>647</v>
      </c>
    </row>
    <row r="2115" spans="1:4">
      <c r="A2115" s="14">
        <v>229</v>
      </c>
      <c r="B2115" s="14" t="s">
        <v>248</v>
      </c>
      <c r="C2115" s="14">
        <v>2776</v>
      </c>
      <c r="D2115" s="14" t="s">
        <v>647</v>
      </c>
    </row>
    <row r="2116" spans="1:4">
      <c r="A2116" s="14">
        <v>230</v>
      </c>
      <c r="B2116" s="14" t="s">
        <v>249</v>
      </c>
      <c r="C2116" s="14">
        <v>338</v>
      </c>
      <c r="D2116" s="14" t="s">
        <v>647</v>
      </c>
    </row>
    <row r="2117" spans="1:4">
      <c r="A2117" s="14">
        <v>231</v>
      </c>
      <c r="B2117" s="14" t="s">
        <v>250</v>
      </c>
      <c r="C2117" s="14">
        <v>231</v>
      </c>
      <c r="D2117" s="14" t="s">
        <v>647</v>
      </c>
    </row>
    <row r="2118" spans="1:4">
      <c r="A2118" s="14">
        <v>233</v>
      </c>
      <c r="B2118" s="14" t="s">
        <v>252</v>
      </c>
      <c r="C2118" s="14">
        <v>1</v>
      </c>
      <c r="D2118" s="14" t="s">
        <v>647</v>
      </c>
    </row>
    <row r="2119" spans="1:4">
      <c r="A2119" s="14">
        <v>234</v>
      </c>
      <c r="B2119" s="14" t="s">
        <v>253</v>
      </c>
      <c r="C2119" s="14">
        <v>6</v>
      </c>
      <c r="D2119" s="14" t="s">
        <v>647</v>
      </c>
    </row>
    <row r="2120" spans="1:4">
      <c r="A2120" s="14">
        <v>235</v>
      </c>
      <c r="B2120" s="14" t="s">
        <v>254</v>
      </c>
      <c r="C2120" s="14">
        <v>554</v>
      </c>
      <c r="D2120" s="14" t="s">
        <v>647</v>
      </c>
    </row>
    <row r="2121" spans="1:4">
      <c r="A2121" s="14">
        <v>238</v>
      </c>
      <c r="B2121" s="14" t="s">
        <v>258</v>
      </c>
      <c r="C2121" s="14">
        <v>535</v>
      </c>
      <c r="D2121" s="14" t="s">
        <v>647</v>
      </c>
    </row>
    <row r="2122" spans="1:4">
      <c r="A2122" s="14">
        <v>245</v>
      </c>
      <c r="B2122" s="14" t="s">
        <v>265</v>
      </c>
      <c r="C2122" s="14">
        <v>78</v>
      </c>
      <c r="D2122" s="14" t="s">
        <v>647</v>
      </c>
    </row>
    <row r="2123" spans="1:4">
      <c r="A2123" s="14">
        <v>408</v>
      </c>
      <c r="B2123" s="14" t="s">
        <v>431</v>
      </c>
      <c r="C2123" s="14">
        <v>154</v>
      </c>
      <c r="D2123" s="14" t="s">
        <v>647</v>
      </c>
    </row>
    <row r="2124" spans="1:4">
      <c r="A2124" s="14">
        <v>409</v>
      </c>
      <c r="B2124" s="14" t="s">
        <v>432</v>
      </c>
      <c r="C2124" s="14">
        <v>51</v>
      </c>
      <c r="D2124" s="14" t="s">
        <v>647</v>
      </c>
    </row>
    <row r="2125" spans="1:4">
      <c r="A2125" s="14">
        <v>410</v>
      </c>
      <c r="B2125" s="14" t="s">
        <v>433</v>
      </c>
      <c r="C2125" s="14">
        <v>2</v>
      </c>
      <c r="D2125" s="14" t="s">
        <v>647</v>
      </c>
    </row>
    <row r="2126" spans="1:4">
      <c r="A2126" s="14">
        <v>417</v>
      </c>
      <c r="B2126" s="14" t="s">
        <v>440</v>
      </c>
      <c r="C2126" s="14">
        <v>50</v>
      </c>
      <c r="D2126" s="14" t="s">
        <v>647</v>
      </c>
    </row>
    <row r="2127" spans="1:4">
      <c r="A2127" s="14">
        <v>422</v>
      </c>
      <c r="B2127" s="14" t="s">
        <v>445</v>
      </c>
      <c r="C2127" s="14">
        <v>6</v>
      </c>
      <c r="D2127" s="14" t="s">
        <v>647</v>
      </c>
    </row>
    <row r="2128" spans="1:4">
      <c r="A2128" s="14">
        <v>522</v>
      </c>
      <c r="B2128" s="14" t="s">
        <v>549</v>
      </c>
      <c r="C2128" s="14">
        <v>341</v>
      </c>
      <c r="D2128" s="14" t="s">
        <v>647</v>
      </c>
    </row>
    <row r="2129" spans="1:4">
      <c r="A2129" s="14">
        <v>524</v>
      </c>
      <c r="B2129" s="14" t="s">
        <v>551</v>
      </c>
      <c r="C2129" s="14">
        <v>13</v>
      </c>
      <c r="D2129" s="14" t="s">
        <v>647</v>
      </c>
    </row>
    <row r="2130" spans="1:4">
      <c r="A2130" s="14">
        <v>358</v>
      </c>
      <c r="B2130" s="14" t="s">
        <v>381</v>
      </c>
      <c r="C2130" s="14">
        <v>18</v>
      </c>
      <c r="D2130" s="14" t="s">
        <v>647</v>
      </c>
    </row>
    <row r="2131" spans="1:4">
      <c r="A2131" s="14">
        <v>360</v>
      </c>
      <c r="B2131" s="14" t="s">
        <v>383</v>
      </c>
      <c r="C2131" s="14">
        <v>2</v>
      </c>
      <c r="D2131" s="14" t="s">
        <v>647</v>
      </c>
    </row>
    <row r="2132" spans="1:4">
      <c r="A2132" s="14">
        <v>364</v>
      </c>
      <c r="B2132" s="14" t="s">
        <v>387</v>
      </c>
      <c r="C2132" s="14">
        <v>20223</v>
      </c>
      <c r="D2132" s="14" t="s">
        <v>647</v>
      </c>
    </row>
    <row r="2133" spans="1:4">
      <c r="A2133" s="14">
        <v>371</v>
      </c>
      <c r="B2133" s="14" t="s">
        <v>394</v>
      </c>
      <c r="C2133" s="14">
        <v>104</v>
      </c>
      <c r="D2133" s="14" t="s">
        <v>647</v>
      </c>
    </row>
    <row r="2134" spans="1:4">
      <c r="A2134" s="14">
        <v>374</v>
      </c>
      <c r="B2134" s="14" t="s">
        <v>397</v>
      </c>
      <c r="C2134" s="14">
        <v>17</v>
      </c>
      <c r="D2134" s="14" t="s">
        <v>647</v>
      </c>
    </row>
    <row r="2135" spans="1:4">
      <c r="A2135" s="14">
        <v>375</v>
      </c>
      <c r="B2135" s="14" t="s">
        <v>398</v>
      </c>
      <c r="C2135" s="14">
        <v>34</v>
      </c>
      <c r="D2135" s="14" t="s">
        <v>647</v>
      </c>
    </row>
    <row r="2136" spans="1:4">
      <c r="A2136" s="14">
        <v>525</v>
      </c>
      <c r="B2136" s="14" t="s">
        <v>552</v>
      </c>
      <c r="C2136" s="14">
        <v>85</v>
      </c>
      <c r="D2136" s="14" t="s">
        <v>647</v>
      </c>
    </row>
    <row r="2137" spans="1:4">
      <c r="A2137" s="14">
        <v>521</v>
      </c>
      <c r="B2137" s="14" t="s">
        <v>548</v>
      </c>
      <c r="C2137" s="14">
        <v>1362</v>
      </c>
      <c r="D2137" s="14" t="s">
        <v>647</v>
      </c>
    </row>
    <row r="2138" spans="1:4">
      <c r="A2138" s="14">
        <v>523</v>
      </c>
      <c r="B2138" s="14" t="s">
        <v>550</v>
      </c>
      <c r="C2138" s="14">
        <v>994</v>
      </c>
      <c r="D2138" s="14" t="s">
        <v>647</v>
      </c>
    </row>
    <row r="2139" spans="1:4">
      <c r="A2139" s="14">
        <v>526</v>
      </c>
      <c r="B2139" s="14" t="s">
        <v>553</v>
      </c>
      <c r="C2139" s="14">
        <v>841</v>
      </c>
      <c r="D2139" s="14" t="s">
        <v>647</v>
      </c>
    </row>
    <row r="2140" spans="1:4">
      <c r="A2140" s="14">
        <v>527</v>
      </c>
      <c r="B2140" s="14" t="s">
        <v>554</v>
      </c>
      <c r="C2140" s="14">
        <v>341</v>
      </c>
      <c r="D2140" s="14" t="s">
        <v>647</v>
      </c>
    </row>
    <row r="2141" spans="1:4">
      <c r="A2141" s="14">
        <v>359</v>
      </c>
      <c r="B2141" s="14" t="s">
        <v>382</v>
      </c>
      <c r="C2141" s="14">
        <v>0</v>
      </c>
      <c r="D2141" s="14" t="s">
        <v>647</v>
      </c>
    </row>
    <row r="2142" spans="1:4">
      <c r="A2142" s="14">
        <v>362</v>
      </c>
      <c r="B2142" s="14" t="s">
        <v>385</v>
      </c>
      <c r="C2142" s="14">
        <v>0</v>
      </c>
      <c r="D2142" s="14" t="s">
        <v>647</v>
      </c>
    </row>
    <row r="2143" spans="1:4">
      <c r="A2143" s="14">
        <v>363</v>
      </c>
      <c r="B2143" s="14" t="s">
        <v>386</v>
      </c>
      <c r="C2143" s="14">
        <v>394</v>
      </c>
      <c r="D2143" s="14" t="s">
        <v>647</v>
      </c>
    </row>
    <row r="2144" spans="1:4">
      <c r="A2144" s="14">
        <v>158</v>
      </c>
      <c r="B2144" s="14" t="s">
        <v>174</v>
      </c>
      <c r="C2144" s="14">
        <v>0</v>
      </c>
      <c r="D2144" s="14" t="s">
        <v>647</v>
      </c>
    </row>
    <row r="2145" spans="1:4">
      <c r="A2145" s="14">
        <v>377</v>
      </c>
      <c r="B2145" s="14" t="s">
        <v>400</v>
      </c>
      <c r="C2145" s="14">
        <v>337</v>
      </c>
      <c r="D2145" s="14" t="s">
        <v>647</v>
      </c>
    </row>
    <row r="2146" spans="1:4">
      <c r="A2146" s="14">
        <v>378</v>
      </c>
      <c r="B2146" s="14" t="s">
        <v>401</v>
      </c>
      <c r="C2146" s="14">
        <v>68</v>
      </c>
      <c r="D2146" s="14" t="s">
        <v>647</v>
      </c>
    </row>
    <row r="2147" spans="1:4">
      <c r="A2147" s="14">
        <v>379</v>
      </c>
      <c r="B2147" s="14" t="s">
        <v>402</v>
      </c>
      <c r="C2147" s="14">
        <v>7638</v>
      </c>
      <c r="D2147" s="14" t="s">
        <v>647</v>
      </c>
    </row>
    <row r="2148" spans="1:4">
      <c r="A2148" s="14">
        <v>574</v>
      </c>
      <c r="B2148" s="14" t="s">
        <v>604</v>
      </c>
      <c r="C2148" s="14">
        <v>485</v>
      </c>
      <c r="D2148" s="14" t="s">
        <v>647</v>
      </c>
    </row>
    <row r="2149" spans="1:4">
      <c r="A2149" s="14">
        <v>499</v>
      </c>
      <c r="B2149" s="14" t="s">
        <v>525</v>
      </c>
      <c r="C2149" s="14">
        <v>318</v>
      </c>
      <c r="D2149" s="14" t="s">
        <v>647</v>
      </c>
    </row>
    <row r="2150" spans="1:4">
      <c r="A2150" s="14">
        <v>92</v>
      </c>
      <c r="B2150" s="14" t="s">
        <v>103</v>
      </c>
      <c r="C2150" s="14">
        <v>97</v>
      </c>
      <c r="D2150" s="14" t="s">
        <v>647</v>
      </c>
    </row>
    <row r="2151" spans="1:4">
      <c r="A2151" s="14">
        <v>369</v>
      </c>
      <c r="B2151" s="14" t="s">
        <v>392</v>
      </c>
      <c r="C2151" s="14">
        <v>294</v>
      </c>
      <c r="D2151" s="14" t="s">
        <v>647</v>
      </c>
    </row>
    <row r="2152" spans="1:4">
      <c r="A2152" s="14">
        <v>370</v>
      </c>
      <c r="B2152" s="14" t="s">
        <v>393</v>
      </c>
      <c r="C2152" s="14">
        <v>7739</v>
      </c>
      <c r="D2152" s="14" t="s">
        <v>647</v>
      </c>
    </row>
    <row r="2153" spans="1:4">
      <c r="A2153" s="14">
        <v>372</v>
      </c>
      <c r="B2153" s="14" t="s">
        <v>395</v>
      </c>
      <c r="C2153" s="14">
        <v>98</v>
      </c>
      <c r="D2153" s="14" t="s">
        <v>647</v>
      </c>
    </row>
    <row r="2154" spans="1:4">
      <c r="A2154" s="14">
        <v>373</v>
      </c>
      <c r="B2154" s="14" t="s">
        <v>396</v>
      </c>
      <c r="C2154" s="14">
        <v>170</v>
      </c>
      <c r="D2154" s="14" t="s">
        <v>647</v>
      </c>
    </row>
    <row r="2155" spans="1:4">
      <c r="A2155" s="14">
        <v>389</v>
      </c>
      <c r="B2155" s="14" t="s">
        <v>412</v>
      </c>
      <c r="C2155" s="14">
        <v>239</v>
      </c>
      <c r="D2155" s="14" t="s">
        <v>647</v>
      </c>
    </row>
    <row r="2156" spans="1:4">
      <c r="A2156" s="14">
        <v>405</v>
      </c>
      <c r="B2156" s="14" t="s">
        <v>428</v>
      </c>
      <c r="C2156" s="14">
        <v>564</v>
      </c>
      <c r="D2156" s="14" t="s">
        <v>647</v>
      </c>
    </row>
    <row r="2157" spans="1:4">
      <c r="A2157" s="14">
        <v>388</v>
      </c>
      <c r="B2157" s="14" t="s">
        <v>411</v>
      </c>
      <c r="C2157" s="14">
        <v>1547</v>
      </c>
      <c r="D2157" s="14" t="s">
        <v>647</v>
      </c>
    </row>
    <row r="2158" spans="1:4">
      <c r="A2158" s="14">
        <v>384</v>
      </c>
      <c r="B2158" s="14" t="s">
        <v>407</v>
      </c>
      <c r="C2158" s="14">
        <v>8534</v>
      </c>
      <c r="D2158" s="14" t="s">
        <v>647</v>
      </c>
    </row>
    <row r="2159" spans="1:4">
      <c r="A2159" s="14">
        <v>18</v>
      </c>
      <c r="B2159" s="14" t="s">
        <v>28</v>
      </c>
      <c r="C2159" s="14">
        <v>767</v>
      </c>
      <c r="D2159" s="14" t="s">
        <v>647</v>
      </c>
    </row>
    <row r="2160" spans="1:4">
      <c r="A2160" s="14">
        <v>365</v>
      </c>
      <c r="B2160" s="14" t="s">
        <v>388</v>
      </c>
      <c r="C2160" s="14">
        <v>361</v>
      </c>
      <c r="D2160" s="14" t="s">
        <v>647</v>
      </c>
    </row>
    <row r="2161" spans="1:4">
      <c r="A2161" s="14">
        <v>380</v>
      </c>
      <c r="B2161" s="14" t="s">
        <v>403</v>
      </c>
      <c r="C2161" s="14">
        <v>896</v>
      </c>
      <c r="D2161" s="14" t="s">
        <v>647</v>
      </c>
    </row>
    <row r="2162" spans="1:4">
      <c r="A2162" s="14">
        <v>381</v>
      </c>
      <c r="B2162" s="14" t="s">
        <v>404</v>
      </c>
      <c r="C2162" s="14">
        <v>94</v>
      </c>
      <c r="D2162" s="14" t="s">
        <v>647</v>
      </c>
    </row>
    <row r="2163" spans="1:4">
      <c r="A2163" s="14">
        <v>382</v>
      </c>
      <c r="B2163" s="14" t="s">
        <v>405</v>
      </c>
      <c r="C2163" s="14">
        <v>81</v>
      </c>
      <c r="D2163" s="14" t="s">
        <v>647</v>
      </c>
    </row>
    <row r="2164" spans="1:4">
      <c r="A2164" s="14">
        <v>361</v>
      </c>
      <c r="B2164" s="14" t="s">
        <v>384</v>
      </c>
      <c r="C2164" s="14">
        <v>39</v>
      </c>
      <c r="D2164" s="14" t="s">
        <v>647</v>
      </c>
    </row>
    <row r="2165" spans="1:4">
      <c r="A2165" s="14">
        <v>376</v>
      </c>
      <c r="B2165" s="14" t="s">
        <v>399</v>
      </c>
      <c r="C2165" s="14">
        <v>6478</v>
      </c>
      <c r="D2165" s="14" t="s">
        <v>647</v>
      </c>
    </row>
    <row r="2166" spans="1:4">
      <c r="A2166" s="14">
        <v>383</v>
      </c>
      <c r="B2166" s="14" t="s">
        <v>406</v>
      </c>
      <c r="C2166" s="14">
        <v>45</v>
      </c>
      <c r="D2166" s="14" t="s">
        <v>647</v>
      </c>
    </row>
    <row r="2167" spans="1:4">
      <c r="A2167" s="14">
        <v>385</v>
      </c>
      <c r="B2167" s="14" t="s">
        <v>408</v>
      </c>
      <c r="C2167" s="14">
        <v>11552</v>
      </c>
      <c r="D2167" s="14" t="s">
        <v>647</v>
      </c>
    </row>
    <row r="2168" spans="1:4">
      <c r="A2168" s="14">
        <v>520</v>
      </c>
      <c r="B2168" s="14" t="s">
        <v>546</v>
      </c>
      <c r="C2168" s="14">
        <v>50168</v>
      </c>
      <c r="D2168" s="14" t="s">
        <v>647</v>
      </c>
    </row>
    <row r="2169" spans="1:4">
      <c r="A2169" s="14">
        <v>540</v>
      </c>
      <c r="B2169" s="14" t="s">
        <v>568</v>
      </c>
      <c r="C2169" s="14">
        <v>89</v>
      </c>
      <c r="D2169" s="14" t="s">
        <v>647</v>
      </c>
    </row>
    <row r="2170" spans="1:4">
      <c r="A2170" s="14">
        <v>543</v>
      </c>
      <c r="B2170" s="14" t="s">
        <v>572</v>
      </c>
      <c r="C2170" s="14">
        <v>919</v>
      </c>
      <c r="D2170" s="14" t="s">
        <v>647</v>
      </c>
    </row>
    <row r="2171" spans="1:4">
      <c r="A2171" s="14">
        <v>544</v>
      </c>
      <c r="B2171" s="14" t="s">
        <v>573</v>
      </c>
      <c r="C2171" s="14">
        <v>238</v>
      </c>
      <c r="D2171" s="14" t="s">
        <v>647</v>
      </c>
    </row>
    <row r="2172" spans="1:4">
      <c r="A2172" s="14">
        <v>546</v>
      </c>
      <c r="B2172" s="14" t="s">
        <v>575</v>
      </c>
      <c r="C2172" s="14">
        <v>272</v>
      </c>
      <c r="D2172" s="14" t="s">
        <v>647</v>
      </c>
    </row>
    <row r="2173" spans="1:4">
      <c r="A2173" s="14">
        <v>551</v>
      </c>
      <c r="B2173" s="14" t="s">
        <v>580</v>
      </c>
      <c r="C2173" s="14">
        <v>95</v>
      </c>
      <c r="D2173" s="14" t="s">
        <v>647</v>
      </c>
    </row>
    <row r="2174" spans="1:4">
      <c r="A2174" s="14">
        <v>552</v>
      </c>
      <c r="B2174" s="14" t="s">
        <v>581</v>
      </c>
      <c r="C2174" s="14">
        <v>130</v>
      </c>
      <c r="D2174" s="14" t="s">
        <v>647</v>
      </c>
    </row>
    <row r="2175" spans="1:4">
      <c r="A2175" s="14">
        <v>555</v>
      </c>
      <c r="B2175" s="14" t="s">
        <v>584</v>
      </c>
      <c r="C2175" s="14">
        <v>8465</v>
      </c>
      <c r="D2175" s="14" t="s">
        <v>647</v>
      </c>
    </row>
    <row r="2176" spans="1:4">
      <c r="A2176" s="14">
        <v>559</v>
      </c>
      <c r="B2176" s="14" t="s">
        <v>588</v>
      </c>
      <c r="C2176" s="14">
        <v>4</v>
      </c>
      <c r="D2176" s="14" t="s">
        <v>647</v>
      </c>
    </row>
    <row r="2177" spans="1:4">
      <c r="A2177" s="14">
        <v>560</v>
      </c>
      <c r="B2177" s="14" t="s">
        <v>589</v>
      </c>
      <c r="C2177" s="14">
        <v>212</v>
      </c>
      <c r="D2177" s="14" t="s">
        <v>647</v>
      </c>
    </row>
    <row r="2178" spans="1:4">
      <c r="A2178" s="14">
        <v>561</v>
      </c>
      <c r="B2178" s="14" t="s">
        <v>590</v>
      </c>
      <c r="C2178" s="14">
        <v>7509</v>
      </c>
      <c r="D2178" s="14" t="s">
        <v>647</v>
      </c>
    </row>
    <row r="2179" spans="1:4">
      <c r="A2179" s="14">
        <v>562</v>
      </c>
      <c r="B2179" s="14" t="s">
        <v>591</v>
      </c>
      <c r="C2179" s="14">
        <v>70</v>
      </c>
      <c r="D2179" s="14" t="s">
        <v>647</v>
      </c>
    </row>
    <row r="2180" spans="1:4">
      <c r="A2180" s="14">
        <v>563</v>
      </c>
      <c r="B2180" s="14" t="s">
        <v>592</v>
      </c>
      <c r="C2180" s="14">
        <v>3</v>
      </c>
      <c r="D2180" s="14" t="s">
        <v>647</v>
      </c>
    </row>
    <row r="2181" spans="1:4">
      <c r="A2181" s="14">
        <v>564</v>
      </c>
      <c r="B2181" s="14" t="s">
        <v>593</v>
      </c>
      <c r="C2181" s="14">
        <v>187</v>
      </c>
      <c r="D2181" s="14" t="s">
        <v>647</v>
      </c>
    </row>
    <row r="2182" spans="1:4">
      <c r="A2182" s="14">
        <v>565</v>
      </c>
      <c r="B2182" s="14" t="s">
        <v>594</v>
      </c>
      <c r="C2182" s="14">
        <v>345</v>
      </c>
      <c r="D2182" s="14" t="s">
        <v>647</v>
      </c>
    </row>
    <row r="2183" spans="1:4">
      <c r="A2183" s="14">
        <v>566</v>
      </c>
      <c r="B2183" s="14" t="s">
        <v>595</v>
      </c>
      <c r="C2183" s="14">
        <v>174</v>
      </c>
      <c r="D2183" s="14" t="s">
        <v>647</v>
      </c>
    </row>
    <row r="2184" spans="1:4">
      <c r="A2184" s="14">
        <v>568</v>
      </c>
      <c r="B2184" s="14" t="s">
        <v>598</v>
      </c>
      <c r="C2184" s="14">
        <v>1</v>
      </c>
      <c r="D2184" s="14" t="s">
        <v>647</v>
      </c>
    </row>
    <row r="2185" spans="1:4">
      <c r="A2185" s="14">
        <v>274</v>
      </c>
      <c r="B2185" s="14" t="s">
        <v>294</v>
      </c>
      <c r="C2185" s="14">
        <v>666</v>
      </c>
      <c r="D2185" s="14" t="s">
        <v>647</v>
      </c>
    </row>
    <row r="2186" spans="1:4">
      <c r="A2186" s="14">
        <v>275</v>
      </c>
      <c r="B2186" s="14" t="s">
        <v>295</v>
      </c>
      <c r="C2186" s="14">
        <v>2657</v>
      </c>
      <c r="D2186" s="14" t="s">
        <v>647</v>
      </c>
    </row>
    <row r="2187" spans="1:4">
      <c r="A2187" s="14">
        <v>278</v>
      </c>
      <c r="B2187" s="14" t="s">
        <v>298</v>
      </c>
      <c r="C2187" s="14">
        <v>95</v>
      </c>
      <c r="D2187" s="14" t="s">
        <v>647</v>
      </c>
    </row>
    <row r="2188" spans="1:4">
      <c r="A2188" s="14">
        <v>282</v>
      </c>
      <c r="B2188" s="14" t="s">
        <v>303</v>
      </c>
      <c r="C2188" s="14">
        <v>8469</v>
      </c>
      <c r="D2188" s="14" t="s">
        <v>647</v>
      </c>
    </row>
    <row r="2189" spans="1:4">
      <c r="A2189" s="14">
        <v>285</v>
      </c>
      <c r="B2189" s="14" t="s">
        <v>306</v>
      </c>
      <c r="C2189" s="14">
        <v>352</v>
      </c>
      <c r="D2189" s="14" t="s">
        <v>647</v>
      </c>
    </row>
    <row r="2190" spans="1:4">
      <c r="A2190" s="14">
        <v>286</v>
      </c>
      <c r="B2190" s="14" t="s">
        <v>307</v>
      </c>
      <c r="C2190" s="14">
        <v>24354</v>
      </c>
      <c r="D2190" s="14" t="s">
        <v>647</v>
      </c>
    </row>
    <row r="2191" spans="1:4">
      <c r="A2191" s="14">
        <v>302</v>
      </c>
      <c r="B2191" s="14" t="s">
        <v>323</v>
      </c>
      <c r="C2191" s="14">
        <v>4</v>
      </c>
      <c r="D2191" s="14" t="s">
        <v>647</v>
      </c>
    </row>
    <row r="2192" spans="1:4">
      <c r="A2192" s="14">
        <v>304</v>
      </c>
      <c r="B2192" s="14" t="s">
        <v>325</v>
      </c>
      <c r="C2192" s="14">
        <v>2</v>
      </c>
      <c r="D2192" s="14" t="s">
        <v>647</v>
      </c>
    </row>
    <row r="2193" spans="1:4">
      <c r="A2193" s="14">
        <v>567</v>
      </c>
      <c r="B2193" s="14" t="s">
        <v>596</v>
      </c>
      <c r="C2193" s="14">
        <v>3</v>
      </c>
      <c r="D2193" s="14" t="s">
        <v>647</v>
      </c>
    </row>
    <row r="2194" spans="1:4">
      <c r="A2194" s="14">
        <v>569</v>
      </c>
      <c r="B2194" s="14" t="s">
        <v>599</v>
      </c>
      <c r="C2194" s="14">
        <v>1</v>
      </c>
      <c r="D2194" s="14" t="s">
        <v>647</v>
      </c>
    </row>
    <row r="2195" spans="1:4">
      <c r="A2195" s="14">
        <v>570</v>
      </c>
      <c r="B2195" s="14" t="s">
        <v>600</v>
      </c>
      <c r="C2195" s="14">
        <v>61246</v>
      </c>
      <c r="D2195" s="14" t="s">
        <v>647</v>
      </c>
    </row>
    <row r="2196" spans="1:4">
      <c r="A2196" s="14">
        <v>586</v>
      </c>
      <c r="B2196" s="14" t="s">
        <v>616</v>
      </c>
      <c r="C2196" s="14">
        <v>25</v>
      </c>
      <c r="D2196" s="14" t="s">
        <v>647</v>
      </c>
    </row>
    <row r="2197" spans="1:4">
      <c r="A2197" s="14">
        <v>131</v>
      </c>
      <c r="B2197" s="14" t="s">
        <v>146</v>
      </c>
      <c r="C2197" s="14">
        <v>268</v>
      </c>
      <c r="D2197" s="14" t="s">
        <v>647</v>
      </c>
    </row>
    <row r="2198" spans="1:4">
      <c r="A2198" s="14">
        <v>132</v>
      </c>
      <c r="B2198" s="14" t="s">
        <v>147</v>
      </c>
      <c r="C2198" s="14">
        <v>4</v>
      </c>
      <c r="D2198" s="14" t="s">
        <v>647</v>
      </c>
    </row>
    <row r="2199" spans="1:4">
      <c r="A2199" s="14">
        <v>287</v>
      </c>
      <c r="B2199" s="14" t="s">
        <v>308</v>
      </c>
      <c r="C2199" s="14">
        <v>1545</v>
      </c>
      <c r="D2199" s="14" t="s">
        <v>647</v>
      </c>
    </row>
    <row r="2200" spans="1:4">
      <c r="A2200" s="14">
        <v>288</v>
      </c>
      <c r="B2200" s="14" t="s">
        <v>309</v>
      </c>
      <c r="C2200" s="14">
        <v>1247</v>
      </c>
      <c r="D2200" s="14" t="s">
        <v>647</v>
      </c>
    </row>
    <row r="2201" spans="1:4">
      <c r="A2201" s="14">
        <v>289</v>
      </c>
      <c r="B2201" s="14" t="s">
        <v>310</v>
      </c>
      <c r="C2201" s="14">
        <v>2227</v>
      </c>
      <c r="D2201" s="14" t="s">
        <v>647</v>
      </c>
    </row>
    <row r="2202" spans="1:4">
      <c r="A2202" s="14">
        <v>579</v>
      </c>
      <c r="B2202" s="14" t="s">
        <v>609</v>
      </c>
      <c r="C2202" s="14">
        <v>1</v>
      </c>
      <c r="D2202" s="14" t="s">
        <v>647</v>
      </c>
    </row>
    <row r="2203" spans="1:4">
      <c r="A2203" s="14">
        <v>580</v>
      </c>
      <c r="B2203" s="14" t="s">
        <v>610</v>
      </c>
      <c r="C2203" s="14">
        <v>1</v>
      </c>
      <c r="D2203" s="14" t="s">
        <v>647</v>
      </c>
    </row>
    <row r="2204" spans="1:4">
      <c r="A2204" s="14">
        <v>581</v>
      </c>
      <c r="B2204" s="14" t="s">
        <v>611</v>
      </c>
      <c r="C2204" s="14">
        <v>90</v>
      </c>
      <c r="D2204" s="14" t="s">
        <v>647</v>
      </c>
    </row>
    <row r="2205" spans="1:4">
      <c r="A2205" s="14">
        <v>582</v>
      </c>
      <c r="B2205" s="14" t="s">
        <v>612</v>
      </c>
      <c r="C2205" s="14">
        <v>1</v>
      </c>
      <c r="D2205" s="14" t="s">
        <v>647</v>
      </c>
    </row>
    <row r="2206" spans="1:4">
      <c r="A2206" s="14">
        <v>583</v>
      </c>
      <c r="B2206" s="14" t="s">
        <v>613</v>
      </c>
      <c r="C2206" s="14">
        <v>56</v>
      </c>
      <c r="D2206" s="14" t="s">
        <v>647</v>
      </c>
    </row>
    <row r="2207" spans="1:4">
      <c r="A2207" s="14">
        <v>584</v>
      </c>
      <c r="B2207" s="14" t="s">
        <v>614</v>
      </c>
      <c r="C2207" s="14">
        <v>346</v>
      </c>
      <c r="D2207" s="14" t="s">
        <v>647</v>
      </c>
    </row>
    <row r="2208" spans="1:4">
      <c r="A2208" s="14">
        <v>71</v>
      </c>
      <c r="B2208" s="14" t="s">
        <v>82</v>
      </c>
      <c r="C2208" s="14">
        <v>1220</v>
      </c>
      <c r="D2208" s="14" t="s">
        <v>647</v>
      </c>
    </row>
    <row r="2209" spans="1:4">
      <c r="A2209" s="14">
        <v>596</v>
      </c>
      <c r="B2209" s="14" t="s">
        <v>626</v>
      </c>
      <c r="C2209" s="14">
        <v>32042</v>
      </c>
      <c r="D2209" s="14" t="s">
        <v>647</v>
      </c>
    </row>
    <row r="2210" spans="1:4">
      <c r="A2210" s="14">
        <v>12</v>
      </c>
      <c r="B2210" s="14" t="s">
        <v>21</v>
      </c>
      <c r="C2210" s="14">
        <v>11982</v>
      </c>
      <c r="D2210" s="14" t="s">
        <v>648</v>
      </c>
    </row>
    <row r="2211" spans="1:4">
      <c r="A2211" s="14">
        <v>14</v>
      </c>
      <c r="B2211" s="14" t="s">
        <v>24</v>
      </c>
      <c r="C2211" s="14">
        <v>11266</v>
      </c>
      <c r="D2211" s="14" t="s">
        <v>648</v>
      </c>
    </row>
    <row r="2212" spans="1:4">
      <c r="A2212" s="14">
        <v>73</v>
      </c>
      <c r="B2212" s="14" t="s">
        <v>84</v>
      </c>
      <c r="C2212" s="14">
        <v>0</v>
      </c>
      <c r="D2212" s="14" t="s">
        <v>648</v>
      </c>
    </row>
    <row r="2213" spans="1:4">
      <c r="A2213" s="14">
        <v>23</v>
      </c>
      <c r="B2213" s="14" t="s">
        <v>33</v>
      </c>
      <c r="C2213" s="14">
        <v>17913</v>
      </c>
      <c r="D2213" s="14" t="s">
        <v>648</v>
      </c>
    </row>
    <row r="2214" spans="1:4">
      <c r="A2214" s="14">
        <v>38</v>
      </c>
      <c r="B2214" s="14" t="s">
        <v>48</v>
      </c>
      <c r="C2214" s="14">
        <v>21816</v>
      </c>
      <c r="D2214" s="14" t="s">
        <v>648</v>
      </c>
    </row>
    <row r="2215" spans="1:4">
      <c r="A2215" s="14">
        <v>366</v>
      </c>
      <c r="B2215" s="14" t="s">
        <v>389</v>
      </c>
      <c r="C2215" s="14">
        <v>25035</v>
      </c>
      <c r="D2215" s="14" t="s">
        <v>648</v>
      </c>
    </row>
    <row r="2216" spans="1:4">
      <c r="A2216" s="14">
        <v>86</v>
      </c>
      <c r="B2216" s="14" t="s">
        <v>97</v>
      </c>
      <c r="C2216" s="14">
        <v>47686</v>
      </c>
      <c r="D2216" s="14" t="s">
        <v>648</v>
      </c>
    </row>
    <row r="2217" spans="1:4">
      <c r="A2217" s="14">
        <v>78</v>
      </c>
      <c r="B2217" s="14" t="s">
        <v>89</v>
      </c>
      <c r="C2217" s="14">
        <v>31920</v>
      </c>
      <c r="D2217" s="14" t="s">
        <v>648</v>
      </c>
    </row>
    <row r="2218" spans="1:4">
      <c r="A2218" s="14">
        <v>84</v>
      </c>
      <c r="B2218" s="14" t="s">
        <v>95</v>
      </c>
      <c r="C2218" s="14">
        <v>16363</v>
      </c>
      <c r="D2218" s="14" t="s">
        <v>648</v>
      </c>
    </row>
    <row r="2219" spans="1:4">
      <c r="A2219" s="14">
        <v>83</v>
      </c>
      <c r="B2219" s="14" t="s">
        <v>94</v>
      </c>
      <c r="C2219" s="14">
        <v>18359</v>
      </c>
      <c r="D2219" s="14" t="s">
        <v>648</v>
      </c>
    </row>
    <row r="2220" spans="1:4">
      <c r="A2220" s="14">
        <v>81</v>
      </c>
      <c r="B2220" s="14" t="s">
        <v>92</v>
      </c>
      <c r="C2220" s="14">
        <v>24975</v>
      </c>
      <c r="D2220" s="14" t="s">
        <v>648</v>
      </c>
    </row>
    <row r="2221" spans="1:4">
      <c r="A2221" s="14">
        <v>120</v>
      </c>
      <c r="B2221" s="14" t="s">
        <v>135</v>
      </c>
      <c r="C2221" s="14">
        <v>40027</v>
      </c>
      <c r="D2221" s="14" t="s">
        <v>648</v>
      </c>
    </row>
    <row r="2222" spans="1:4">
      <c r="A2222" s="14">
        <v>19</v>
      </c>
      <c r="B2222" s="14" t="s">
        <v>29</v>
      </c>
      <c r="C2222" s="14">
        <v>19075</v>
      </c>
      <c r="D2222" s="14" t="s">
        <v>648</v>
      </c>
    </row>
    <row r="2223" spans="1:4">
      <c r="A2223" s="14">
        <v>113</v>
      </c>
      <c r="B2223" s="14" t="s">
        <v>125</v>
      </c>
      <c r="C2223" s="14">
        <v>0</v>
      </c>
      <c r="D2223" s="14" t="s">
        <v>648</v>
      </c>
    </row>
    <row r="2224" spans="1:4">
      <c r="A2224" s="14">
        <v>123</v>
      </c>
      <c r="B2224" s="14" t="s">
        <v>138</v>
      </c>
      <c r="C2224" s="14">
        <v>67894</v>
      </c>
      <c r="D2224" s="14" t="s">
        <v>648</v>
      </c>
    </row>
    <row r="2225" spans="1:4">
      <c r="A2225" s="14">
        <v>98</v>
      </c>
      <c r="B2225" s="14" t="s">
        <v>109</v>
      </c>
      <c r="C2225" s="14">
        <v>10312</v>
      </c>
      <c r="D2225" s="14" t="s">
        <v>648</v>
      </c>
    </row>
    <row r="2226" spans="1:4">
      <c r="A2226" s="14">
        <v>354</v>
      </c>
      <c r="B2226" s="14" t="s">
        <v>377</v>
      </c>
      <c r="C2226" s="14">
        <v>12280</v>
      </c>
      <c r="D2226" s="14" t="s">
        <v>648</v>
      </c>
    </row>
    <row r="2227" spans="1:4">
      <c r="A2227" s="14">
        <v>126</v>
      </c>
      <c r="B2227" s="14" t="s">
        <v>141</v>
      </c>
      <c r="C2227" s="14">
        <v>24916</v>
      </c>
      <c r="D2227" s="14" t="s">
        <v>648</v>
      </c>
    </row>
    <row r="2228" spans="1:4">
      <c r="A2228" s="14">
        <v>139</v>
      </c>
      <c r="B2228" s="14" t="s">
        <v>155</v>
      </c>
      <c r="C2228" s="14">
        <v>33380</v>
      </c>
      <c r="D2228" s="14" t="s">
        <v>648</v>
      </c>
    </row>
    <row r="2229" spans="1:4">
      <c r="A2229" s="14">
        <v>170</v>
      </c>
      <c r="B2229" s="14" t="s">
        <v>187</v>
      </c>
      <c r="C2229" s="14">
        <v>92631</v>
      </c>
      <c r="D2229" s="14" t="s">
        <v>648</v>
      </c>
    </row>
    <row r="2230" spans="1:4">
      <c r="A2230" s="14">
        <v>180</v>
      </c>
      <c r="B2230" s="14" t="s">
        <v>197</v>
      </c>
      <c r="C2230" s="14">
        <v>20535</v>
      </c>
      <c r="D2230" s="14" t="s">
        <v>648</v>
      </c>
    </row>
    <row r="2231" spans="1:4">
      <c r="A2231" s="14">
        <v>185</v>
      </c>
      <c r="B2231" s="14" t="s">
        <v>202</v>
      </c>
      <c r="C2231" s="14">
        <v>12845</v>
      </c>
      <c r="D2231" s="14" t="s">
        <v>648</v>
      </c>
    </row>
    <row r="2232" spans="1:4">
      <c r="A2232" s="14">
        <v>186</v>
      </c>
      <c r="B2232" s="14" t="s">
        <v>204</v>
      </c>
      <c r="C2232" s="14">
        <v>0</v>
      </c>
      <c r="D2232" s="14" t="s">
        <v>648</v>
      </c>
    </row>
    <row r="2233" spans="1:4">
      <c r="A2233" s="14">
        <v>187</v>
      </c>
      <c r="B2233" s="14" t="s">
        <v>205</v>
      </c>
      <c r="C2233" s="14">
        <v>0</v>
      </c>
      <c r="D2233" s="14" t="s">
        <v>648</v>
      </c>
    </row>
    <row r="2234" spans="1:4">
      <c r="A2234" s="14">
        <v>109</v>
      </c>
      <c r="B2234" s="14" t="s">
        <v>121</v>
      </c>
      <c r="C2234" s="14">
        <v>14306</v>
      </c>
      <c r="D2234" s="14" t="s">
        <v>648</v>
      </c>
    </row>
    <row r="2235" spans="1:4">
      <c r="A2235" s="14">
        <v>283</v>
      </c>
      <c r="B2235" s="14" t="s">
        <v>304</v>
      </c>
      <c r="C2235" s="14">
        <v>24261</v>
      </c>
      <c r="D2235" s="14" t="s">
        <v>648</v>
      </c>
    </row>
    <row r="2236" spans="1:4">
      <c r="A2236" s="14">
        <v>206</v>
      </c>
      <c r="B2236" s="14" t="s">
        <v>225</v>
      </c>
      <c r="C2236" s="14">
        <v>53974</v>
      </c>
      <c r="D2236" s="14" t="s">
        <v>648</v>
      </c>
    </row>
    <row r="2237" spans="1:4">
      <c r="A2237" s="14">
        <v>215</v>
      </c>
      <c r="B2237" s="14" t="s">
        <v>234</v>
      </c>
      <c r="C2237" s="14">
        <v>35615</v>
      </c>
      <c r="D2237" s="14" t="s">
        <v>648</v>
      </c>
    </row>
    <row r="2238" spans="1:4">
      <c r="A2238" s="14">
        <v>250</v>
      </c>
      <c r="B2238" s="14" t="s">
        <v>270</v>
      </c>
      <c r="C2238" s="14">
        <v>45541</v>
      </c>
      <c r="D2238" s="14" t="s">
        <v>648</v>
      </c>
    </row>
    <row r="2239" spans="1:4">
      <c r="A2239" s="14">
        <v>251</v>
      </c>
      <c r="B2239" s="14" t="s">
        <v>271</v>
      </c>
      <c r="C2239" s="14">
        <v>0</v>
      </c>
      <c r="D2239" s="14" t="s">
        <v>648</v>
      </c>
    </row>
    <row r="2240" spans="1:4">
      <c r="A2240" s="14">
        <v>260</v>
      </c>
      <c r="B2240" s="14" t="s">
        <v>280</v>
      </c>
      <c r="C2240" s="14">
        <v>26078</v>
      </c>
      <c r="D2240" s="14" t="s">
        <v>648</v>
      </c>
    </row>
    <row r="2241" spans="1:4">
      <c r="A2241" s="14">
        <v>214</v>
      </c>
      <c r="B2241" s="14" t="s">
        <v>233</v>
      </c>
      <c r="C2241" s="14">
        <v>58088</v>
      </c>
      <c r="D2241" s="14" t="s">
        <v>648</v>
      </c>
    </row>
    <row r="2242" spans="1:4">
      <c r="A2242" s="14">
        <v>194</v>
      </c>
      <c r="B2242" s="14" t="s">
        <v>213</v>
      </c>
      <c r="C2242" s="14">
        <v>22949</v>
      </c>
      <c r="D2242" s="14" t="s">
        <v>648</v>
      </c>
    </row>
    <row r="2243" spans="1:4">
      <c r="A2243" s="14">
        <v>314</v>
      </c>
      <c r="B2243" s="14" t="s">
        <v>335</v>
      </c>
      <c r="C2243" s="14">
        <v>15557</v>
      </c>
      <c r="D2243" s="14" t="s">
        <v>648</v>
      </c>
    </row>
    <row r="2244" spans="1:4">
      <c r="A2244" s="14">
        <v>323</v>
      </c>
      <c r="B2244" s="14" t="s">
        <v>346</v>
      </c>
      <c r="C2244" s="14">
        <v>133403</v>
      </c>
      <c r="D2244" s="14" t="s">
        <v>648</v>
      </c>
    </row>
    <row r="2245" spans="1:4">
      <c r="A2245" s="14">
        <v>452</v>
      </c>
      <c r="B2245" s="14" t="s">
        <v>477</v>
      </c>
      <c r="C2245" s="14">
        <v>10968</v>
      </c>
      <c r="D2245" s="14" t="s">
        <v>648</v>
      </c>
    </row>
    <row r="2246" spans="1:4">
      <c r="A2246" s="14">
        <v>516</v>
      </c>
      <c r="B2246" s="14" t="s">
        <v>542</v>
      </c>
      <c r="C2246" s="14">
        <v>64585</v>
      </c>
      <c r="D2246" s="14" t="s">
        <v>648</v>
      </c>
    </row>
    <row r="2247" spans="1:4">
      <c r="A2247" s="14">
        <v>386</v>
      </c>
      <c r="B2247" s="14" t="s">
        <v>409</v>
      </c>
      <c r="C2247" s="14">
        <v>11205</v>
      </c>
      <c r="D2247" s="14" t="s">
        <v>648</v>
      </c>
    </row>
    <row r="2248" spans="1:4">
      <c r="A2248" s="14">
        <v>390</v>
      </c>
      <c r="B2248" s="14" t="s">
        <v>413</v>
      </c>
      <c r="C2248" s="14">
        <v>18628</v>
      </c>
      <c r="D2248" s="14" t="s">
        <v>648</v>
      </c>
    </row>
    <row r="2249" spans="1:4">
      <c r="A2249" s="14">
        <v>320</v>
      </c>
      <c r="B2249" s="14" t="s">
        <v>342</v>
      </c>
      <c r="C2249" s="14">
        <v>51352</v>
      </c>
      <c r="D2249" s="14" t="s">
        <v>648</v>
      </c>
    </row>
    <row r="2250" spans="1:4">
      <c r="A2250" s="14">
        <v>337</v>
      </c>
      <c r="B2250" s="14" t="s">
        <v>360</v>
      </c>
      <c r="C2250" s="14">
        <v>48431</v>
      </c>
      <c r="D2250" s="14" t="s">
        <v>648</v>
      </c>
    </row>
    <row r="2251" spans="1:4">
      <c r="A2251" s="14">
        <v>355</v>
      </c>
      <c r="B2251" s="14" t="s">
        <v>378</v>
      </c>
      <c r="C2251" s="14">
        <v>12190</v>
      </c>
      <c r="D2251" s="14" t="s">
        <v>648</v>
      </c>
    </row>
    <row r="2252" spans="1:4">
      <c r="A2252" s="14">
        <v>535</v>
      </c>
      <c r="B2252" s="14" t="s">
        <v>563</v>
      </c>
      <c r="C2252" s="14">
        <v>34096</v>
      </c>
      <c r="D2252" s="14" t="s">
        <v>648</v>
      </c>
    </row>
    <row r="2253" spans="1:4">
      <c r="A2253" s="14">
        <v>541</v>
      </c>
      <c r="B2253" s="14" t="s">
        <v>570</v>
      </c>
      <c r="C2253" s="14">
        <v>39491</v>
      </c>
      <c r="D2253" s="14" t="s">
        <v>648</v>
      </c>
    </row>
    <row r="2254" spans="1:4">
      <c r="A2254" s="14">
        <v>542</v>
      </c>
      <c r="B2254" s="14" t="s">
        <v>571</v>
      </c>
      <c r="C2254" s="14">
        <v>79099</v>
      </c>
      <c r="D2254" s="14" t="s">
        <v>648</v>
      </c>
    </row>
    <row r="2255" spans="1:4">
      <c r="A2255" s="14">
        <v>553</v>
      </c>
      <c r="B2255" s="14" t="s">
        <v>582</v>
      </c>
      <c r="C2255" s="14">
        <v>28701</v>
      </c>
      <c r="D2255" s="14" t="s">
        <v>648</v>
      </c>
    </row>
    <row r="2256" spans="1:4">
      <c r="A2256" s="14">
        <v>500</v>
      </c>
      <c r="B2256" s="14" t="s">
        <v>526</v>
      </c>
      <c r="C2256" s="14">
        <v>22233</v>
      </c>
      <c r="D2256" s="14" t="s">
        <v>648</v>
      </c>
    </row>
    <row r="2257" spans="1:4">
      <c r="A2257" s="14">
        <v>412</v>
      </c>
      <c r="B2257" s="14" t="s">
        <v>435</v>
      </c>
      <c r="C2257" s="14">
        <v>16838</v>
      </c>
      <c r="D2257" s="14" t="s">
        <v>648</v>
      </c>
    </row>
    <row r="2258" spans="1:4">
      <c r="A2258" s="14">
        <v>492</v>
      </c>
      <c r="B2258" s="14" t="s">
        <v>517</v>
      </c>
      <c r="C2258" s="14">
        <v>35049</v>
      </c>
      <c r="D2258" s="14" t="s">
        <v>648</v>
      </c>
    </row>
    <row r="2259" spans="1:4">
      <c r="A2259" s="14">
        <v>218</v>
      </c>
      <c r="B2259" s="14" t="s">
        <v>237</v>
      </c>
      <c r="C2259" s="14">
        <v>25304</v>
      </c>
      <c r="D2259" s="14" t="s">
        <v>648</v>
      </c>
    </row>
    <row r="2260" spans="1:4">
      <c r="A2260" s="14">
        <v>522</v>
      </c>
      <c r="B2260" s="14" t="s">
        <v>549</v>
      </c>
      <c r="C2260" s="14">
        <v>30341</v>
      </c>
      <c r="D2260" s="14" t="s">
        <v>648</v>
      </c>
    </row>
    <row r="2261" spans="1:4">
      <c r="A2261" s="14">
        <v>358</v>
      </c>
      <c r="B2261" s="14" t="s">
        <v>381</v>
      </c>
      <c r="C2261" s="14">
        <v>10968</v>
      </c>
      <c r="D2261" s="14" t="s">
        <v>648</v>
      </c>
    </row>
    <row r="2262" spans="1:4">
      <c r="A2262" s="14">
        <v>521</v>
      </c>
      <c r="B2262" s="14" t="s">
        <v>548</v>
      </c>
      <c r="C2262" s="14">
        <v>23456</v>
      </c>
      <c r="D2262" s="14" t="s">
        <v>648</v>
      </c>
    </row>
    <row r="2263" spans="1:4">
      <c r="A2263" s="14">
        <v>379</v>
      </c>
      <c r="B2263" s="14" t="s">
        <v>402</v>
      </c>
      <c r="C2263" s="14">
        <v>25989</v>
      </c>
      <c r="D2263" s="14" t="s">
        <v>648</v>
      </c>
    </row>
    <row r="2264" spans="1:4">
      <c r="A2264" s="14">
        <v>574</v>
      </c>
      <c r="B2264" s="14" t="s">
        <v>604</v>
      </c>
      <c r="C2264" s="14">
        <v>31682</v>
      </c>
      <c r="D2264" s="14" t="s">
        <v>648</v>
      </c>
    </row>
    <row r="2265" spans="1:4">
      <c r="A2265" s="14">
        <v>370</v>
      </c>
      <c r="B2265" s="14" t="s">
        <v>393</v>
      </c>
      <c r="C2265" s="14">
        <v>17287</v>
      </c>
      <c r="D2265" s="14" t="s">
        <v>648</v>
      </c>
    </row>
    <row r="2266" spans="1:4">
      <c r="A2266" s="14">
        <v>405</v>
      </c>
      <c r="B2266" s="14" t="s">
        <v>428</v>
      </c>
      <c r="C2266" s="14">
        <v>0</v>
      </c>
      <c r="D2266" s="14" t="s">
        <v>648</v>
      </c>
    </row>
    <row r="2267" spans="1:4">
      <c r="A2267" s="14">
        <v>384</v>
      </c>
      <c r="B2267" s="14" t="s">
        <v>407</v>
      </c>
      <c r="C2267" s="14">
        <v>24708</v>
      </c>
      <c r="D2267" s="14" t="s">
        <v>648</v>
      </c>
    </row>
    <row r="2268" spans="1:4">
      <c r="A2268" s="14">
        <v>18</v>
      </c>
      <c r="B2268" s="14" t="s">
        <v>28</v>
      </c>
      <c r="C2268" s="14">
        <v>8614</v>
      </c>
      <c r="D2268" s="14" t="s">
        <v>648</v>
      </c>
    </row>
    <row r="2269" spans="1:4">
      <c r="A2269" s="14">
        <v>376</v>
      </c>
      <c r="B2269" s="14" t="s">
        <v>399</v>
      </c>
      <c r="C2269" s="14">
        <v>14425</v>
      </c>
      <c r="D2269" s="14" t="s">
        <v>648</v>
      </c>
    </row>
    <row r="2270" spans="1:4">
      <c r="A2270" s="14">
        <v>385</v>
      </c>
      <c r="B2270" s="14" t="s">
        <v>408</v>
      </c>
      <c r="C2270" s="14">
        <v>31146</v>
      </c>
      <c r="D2270" s="14" t="s">
        <v>648</v>
      </c>
    </row>
    <row r="2271" spans="1:4">
      <c r="A2271" s="14">
        <v>520</v>
      </c>
      <c r="B2271" s="14" t="s">
        <v>546</v>
      </c>
      <c r="C2271" s="14">
        <v>60771</v>
      </c>
      <c r="D2271" s="14" t="s">
        <v>648</v>
      </c>
    </row>
    <row r="2272" spans="1:4">
      <c r="A2272" s="14">
        <v>286</v>
      </c>
      <c r="B2272" s="14" t="s">
        <v>307</v>
      </c>
      <c r="C2272" s="14">
        <v>17644</v>
      </c>
      <c r="D2272" s="14" t="s">
        <v>648</v>
      </c>
    </row>
    <row r="2273" spans="1:4">
      <c r="A2273" s="14">
        <v>131</v>
      </c>
      <c r="B2273" s="14" t="s">
        <v>146</v>
      </c>
      <c r="C2273" s="14">
        <v>10669</v>
      </c>
      <c r="D2273" s="14" t="s">
        <v>648</v>
      </c>
    </row>
    <row r="2274" spans="1:4">
      <c r="A2274" s="14">
        <v>289</v>
      </c>
      <c r="B2274" s="14" t="s">
        <v>310</v>
      </c>
      <c r="C2274" s="14">
        <v>27092</v>
      </c>
      <c r="D2274" s="14" t="s">
        <v>648</v>
      </c>
    </row>
    <row r="2275" spans="1:4">
      <c r="A2275" s="14">
        <v>571</v>
      </c>
      <c r="B2275" s="14" t="s">
        <v>601</v>
      </c>
      <c r="C2275" s="14">
        <v>26913</v>
      </c>
      <c r="D2275" s="14" t="s">
        <v>648</v>
      </c>
    </row>
    <row r="2276" spans="1:4">
      <c r="A2276" s="14">
        <v>596</v>
      </c>
      <c r="B2276" s="14" t="s">
        <v>626</v>
      </c>
      <c r="C2276" s="14">
        <v>52455</v>
      </c>
      <c r="D2276" s="14" t="s">
        <v>648</v>
      </c>
    </row>
    <row r="2277" spans="1:4">
      <c r="A2277" s="14">
        <v>76</v>
      </c>
      <c r="B2277" s="14" t="s">
        <v>87</v>
      </c>
      <c r="C2277" s="14">
        <v>50032</v>
      </c>
      <c r="D2277" s="14" t="s">
        <v>649</v>
      </c>
    </row>
    <row r="2278" spans="1:4">
      <c r="A2278" s="14">
        <v>79</v>
      </c>
      <c r="B2278" s="14" t="s">
        <v>90</v>
      </c>
      <c r="C2278" s="14">
        <v>14634</v>
      </c>
      <c r="D2278" s="14" t="s">
        <v>649</v>
      </c>
    </row>
    <row r="2279" spans="1:4">
      <c r="A2279" s="14">
        <v>171</v>
      </c>
      <c r="B2279" s="14" t="s">
        <v>188</v>
      </c>
      <c r="C2279" s="14">
        <v>14509</v>
      </c>
      <c r="D2279" s="14" t="s">
        <v>649</v>
      </c>
    </row>
    <row r="2280" spans="1:4">
      <c r="A2280" s="14">
        <v>179</v>
      </c>
      <c r="B2280" s="14" t="s">
        <v>196</v>
      </c>
      <c r="C2280" s="14">
        <v>38574</v>
      </c>
      <c r="D2280" s="14" t="s">
        <v>649</v>
      </c>
    </row>
    <row r="2281" spans="1:4">
      <c r="A2281" s="14">
        <v>180</v>
      </c>
      <c r="B2281" s="14" t="s">
        <v>197</v>
      </c>
      <c r="C2281" s="14">
        <v>10006</v>
      </c>
      <c r="D2281" s="14" t="s">
        <v>649</v>
      </c>
    </row>
    <row r="2282" spans="1:4">
      <c r="A2282" s="14">
        <v>182</v>
      </c>
      <c r="B2282" s="14" t="s">
        <v>199</v>
      </c>
      <c r="C2282" s="14">
        <v>37799</v>
      </c>
      <c r="D2282" s="14" t="s">
        <v>649</v>
      </c>
    </row>
    <row r="2283" spans="1:4">
      <c r="A2283" s="14">
        <v>450</v>
      </c>
      <c r="B2283" s="14" t="s">
        <v>475</v>
      </c>
      <c r="C2283" s="14">
        <v>30519</v>
      </c>
      <c r="D2283" s="14" t="s">
        <v>649</v>
      </c>
    </row>
    <row r="2284" spans="1:4">
      <c r="A2284" s="14">
        <v>42</v>
      </c>
      <c r="B2284" s="14" t="s">
        <v>52</v>
      </c>
      <c r="C2284" s="14">
        <v>0</v>
      </c>
      <c r="D2284" s="14" t="s">
        <v>649</v>
      </c>
    </row>
    <row r="2285" spans="1:4">
      <c r="A2285" s="14">
        <v>174</v>
      </c>
      <c r="B2285" s="14" t="s">
        <v>642</v>
      </c>
      <c r="C2285" s="14">
        <v>41301</v>
      </c>
      <c r="D2285" s="14" t="s">
        <v>649</v>
      </c>
    </row>
    <row r="2286" spans="1:4">
      <c r="A2286" s="14">
        <v>175</v>
      </c>
      <c r="B2286" s="14" t="s">
        <v>192</v>
      </c>
      <c r="C2286" s="14">
        <v>0</v>
      </c>
      <c r="D2286" s="14" t="s">
        <v>649</v>
      </c>
    </row>
    <row r="2287" spans="1:4">
      <c r="A2287" s="14">
        <v>177</v>
      </c>
      <c r="B2287" s="14" t="s">
        <v>194</v>
      </c>
      <c r="C2287" s="14">
        <v>3627</v>
      </c>
      <c r="D2287" s="14" t="s">
        <v>649</v>
      </c>
    </row>
    <row r="2288" spans="1:4">
      <c r="A2288" s="14">
        <v>185</v>
      </c>
      <c r="B2288" s="14" t="s">
        <v>202</v>
      </c>
      <c r="C2288" s="14">
        <v>22514</v>
      </c>
      <c r="D2288" s="14" t="s">
        <v>649</v>
      </c>
    </row>
    <row r="2289" spans="1:4">
      <c r="A2289" s="14">
        <v>445</v>
      </c>
      <c r="B2289" s="14" t="s">
        <v>470</v>
      </c>
      <c r="C2289" s="14">
        <v>25016</v>
      </c>
      <c r="D2289" s="14" t="s">
        <v>649</v>
      </c>
    </row>
    <row r="2290" spans="1:4">
      <c r="A2290" s="14">
        <v>587</v>
      </c>
      <c r="B2290" s="14" t="s">
        <v>617</v>
      </c>
      <c r="C2290" s="14">
        <v>4153</v>
      </c>
      <c r="D2290" s="14" t="s">
        <v>649</v>
      </c>
    </row>
    <row r="2291" spans="1:4">
      <c r="A2291" s="14">
        <v>12</v>
      </c>
      <c r="B2291" s="14" t="s">
        <v>21</v>
      </c>
      <c r="C2291" s="14">
        <v>2700</v>
      </c>
      <c r="D2291" s="14" t="s">
        <v>650</v>
      </c>
    </row>
    <row r="2292" spans="1:4">
      <c r="A2292" s="14">
        <v>73</v>
      </c>
      <c r="B2292" s="14" t="s">
        <v>84</v>
      </c>
      <c r="C2292" s="14">
        <v>1476</v>
      </c>
      <c r="D2292" s="14" t="s">
        <v>650</v>
      </c>
    </row>
    <row r="2293" spans="1:4">
      <c r="A2293" s="14">
        <v>23</v>
      </c>
      <c r="B2293" s="14" t="s">
        <v>33</v>
      </c>
      <c r="C2293" s="14">
        <v>4107</v>
      </c>
      <c r="D2293" s="14" t="s">
        <v>650</v>
      </c>
    </row>
    <row r="2294" spans="1:4">
      <c r="A2294" s="14">
        <v>38</v>
      </c>
      <c r="B2294" s="14" t="s">
        <v>48</v>
      </c>
      <c r="C2294" s="14">
        <v>12918</v>
      </c>
      <c r="D2294" s="14" t="s">
        <v>650</v>
      </c>
    </row>
    <row r="2295" spans="1:4">
      <c r="A2295" s="14">
        <v>44</v>
      </c>
      <c r="B2295" s="14" t="s">
        <v>54</v>
      </c>
      <c r="C2295" s="14">
        <v>11882</v>
      </c>
      <c r="D2295" s="14" t="s">
        <v>650</v>
      </c>
    </row>
    <row r="2296" spans="1:4">
      <c r="A2296" s="14">
        <v>86</v>
      </c>
      <c r="B2296" s="14" t="s">
        <v>97</v>
      </c>
      <c r="C2296" s="14">
        <v>115396</v>
      </c>
      <c r="D2296" s="14" t="s">
        <v>650</v>
      </c>
    </row>
    <row r="2297" spans="1:4">
      <c r="A2297" s="14">
        <v>78</v>
      </c>
      <c r="B2297" s="14" t="s">
        <v>89</v>
      </c>
      <c r="C2297" s="14">
        <v>605</v>
      </c>
      <c r="D2297" s="14" t="s">
        <v>650</v>
      </c>
    </row>
    <row r="2298" spans="1:4">
      <c r="A2298" s="14">
        <v>84</v>
      </c>
      <c r="B2298" s="14" t="s">
        <v>95</v>
      </c>
      <c r="C2298" s="14">
        <v>36</v>
      </c>
      <c r="D2298" s="14" t="s">
        <v>650</v>
      </c>
    </row>
    <row r="2299" spans="1:4">
      <c r="A2299" s="14">
        <v>121</v>
      </c>
      <c r="B2299" s="14" t="s">
        <v>136</v>
      </c>
      <c r="C2299" s="14">
        <v>3878</v>
      </c>
      <c r="D2299" s="14" t="s">
        <v>650</v>
      </c>
    </row>
    <row r="2300" spans="1:4">
      <c r="A2300" s="14">
        <v>19</v>
      </c>
      <c r="B2300" s="14" t="s">
        <v>29</v>
      </c>
      <c r="C2300" s="14">
        <v>0</v>
      </c>
      <c r="D2300" s="14" t="s">
        <v>650</v>
      </c>
    </row>
    <row r="2301" spans="1:4">
      <c r="A2301" s="14">
        <v>107</v>
      </c>
      <c r="B2301" s="14" t="s">
        <v>119</v>
      </c>
      <c r="C2301" s="14">
        <v>10531</v>
      </c>
      <c r="D2301" s="14" t="s">
        <v>650</v>
      </c>
    </row>
    <row r="2302" spans="1:4">
      <c r="A2302" s="14">
        <v>111</v>
      </c>
      <c r="B2302" s="14" t="s">
        <v>123</v>
      </c>
      <c r="C2302" s="14">
        <v>7050</v>
      </c>
      <c r="D2302" s="14" t="s">
        <v>650</v>
      </c>
    </row>
    <row r="2303" spans="1:4">
      <c r="A2303" s="14">
        <v>113</v>
      </c>
      <c r="B2303" s="14" t="s">
        <v>125</v>
      </c>
      <c r="C2303" s="14">
        <v>1169</v>
      </c>
      <c r="D2303" s="14" t="s">
        <v>650</v>
      </c>
    </row>
    <row r="2304" spans="1:4">
      <c r="A2304" s="14">
        <v>123</v>
      </c>
      <c r="B2304" s="14" t="s">
        <v>138</v>
      </c>
      <c r="C2304" s="14">
        <v>30272</v>
      </c>
      <c r="D2304" s="14" t="s">
        <v>650</v>
      </c>
    </row>
    <row r="2305" spans="1:4">
      <c r="A2305" s="14">
        <v>142</v>
      </c>
      <c r="B2305" s="14" t="s">
        <v>158</v>
      </c>
      <c r="C2305" s="14">
        <v>1476</v>
      </c>
      <c r="D2305" s="14" t="s">
        <v>650</v>
      </c>
    </row>
    <row r="2306" spans="1:4">
      <c r="A2306" s="14">
        <v>144</v>
      </c>
      <c r="B2306" s="14" t="s">
        <v>160</v>
      </c>
      <c r="C2306" s="14">
        <v>4389</v>
      </c>
      <c r="D2306" s="14" t="s">
        <v>650</v>
      </c>
    </row>
    <row r="2307" spans="1:4">
      <c r="A2307" s="14">
        <v>91</v>
      </c>
      <c r="B2307" s="14" t="s">
        <v>102</v>
      </c>
      <c r="C2307" s="14">
        <v>1074</v>
      </c>
      <c r="D2307" s="14" t="s">
        <v>650</v>
      </c>
    </row>
    <row r="2308" spans="1:4">
      <c r="A2308" s="14">
        <v>354</v>
      </c>
      <c r="B2308" s="14" t="s">
        <v>377</v>
      </c>
      <c r="C2308" s="14">
        <v>1599</v>
      </c>
      <c r="D2308" s="14" t="s">
        <v>650</v>
      </c>
    </row>
    <row r="2309" spans="1:4">
      <c r="A2309" s="14">
        <v>126</v>
      </c>
      <c r="B2309" s="14" t="s">
        <v>141</v>
      </c>
      <c r="C2309" s="14">
        <v>2724</v>
      </c>
      <c r="D2309" s="14" t="s">
        <v>650</v>
      </c>
    </row>
    <row r="2310" spans="1:4">
      <c r="A2310" s="14">
        <v>136</v>
      </c>
      <c r="B2310" s="14" t="s">
        <v>151</v>
      </c>
      <c r="C2310" s="14">
        <v>2363</v>
      </c>
      <c r="D2310" s="14" t="s">
        <v>650</v>
      </c>
    </row>
    <row r="2311" spans="1:4">
      <c r="A2311" s="14">
        <v>170</v>
      </c>
      <c r="B2311" s="14" t="s">
        <v>187</v>
      </c>
      <c r="C2311" s="14">
        <v>1477</v>
      </c>
      <c r="D2311" s="14" t="s">
        <v>650</v>
      </c>
    </row>
    <row r="2312" spans="1:4">
      <c r="A2312" s="14">
        <v>171</v>
      </c>
      <c r="B2312" s="14" t="s">
        <v>188</v>
      </c>
      <c r="C2312" s="14">
        <v>1362</v>
      </c>
      <c r="D2312" s="14" t="s">
        <v>650</v>
      </c>
    </row>
    <row r="2313" spans="1:4">
      <c r="A2313" s="14">
        <v>179</v>
      </c>
      <c r="B2313" s="14" t="s">
        <v>196</v>
      </c>
      <c r="C2313" s="14">
        <v>454</v>
      </c>
      <c r="D2313" s="14" t="s">
        <v>650</v>
      </c>
    </row>
    <row r="2314" spans="1:4">
      <c r="A2314" s="14">
        <v>180</v>
      </c>
      <c r="B2314" s="14" t="s">
        <v>197</v>
      </c>
      <c r="C2314" s="14">
        <v>1135</v>
      </c>
      <c r="D2314" s="14" t="s">
        <v>650</v>
      </c>
    </row>
    <row r="2315" spans="1:4">
      <c r="A2315" s="14">
        <v>39</v>
      </c>
      <c r="B2315" s="14" t="s">
        <v>49</v>
      </c>
      <c r="C2315" s="14">
        <v>140257</v>
      </c>
      <c r="D2315" s="14" t="s">
        <v>650</v>
      </c>
    </row>
    <row r="2316" spans="1:4">
      <c r="A2316" s="14">
        <v>445</v>
      </c>
      <c r="B2316" s="14" t="s">
        <v>470</v>
      </c>
      <c r="C2316" s="14">
        <v>14931</v>
      </c>
      <c r="D2316" s="14" t="s">
        <v>650</v>
      </c>
    </row>
    <row r="2317" spans="1:4">
      <c r="A2317" s="14">
        <v>587</v>
      </c>
      <c r="B2317" s="14" t="s">
        <v>617</v>
      </c>
      <c r="C2317" s="14">
        <v>3152</v>
      </c>
      <c r="D2317" s="14" t="s">
        <v>650</v>
      </c>
    </row>
    <row r="2318" spans="1:4">
      <c r="A2318" s="14">
        <v>109</v>
      </c>
      <c r="B2318" s="14" t="s">
        <v>121</v>
      </c>
      <c r="C2318" s="14">
        <v>1799</v>
      </c>
      <c r="D2318" s="14" t="s">
        <v>650</v>
      </c>
    </row>
    <row r="2319" spans="1:4">
      <c r="A2319" s="14">
        <v>191</v>
      </c>
      <c r="B2319" s="14" t="s">
        <v>210</v>
      </c>
      <c r="C2319" s="14">
        <v>71</v>
      </c>
      <c r="D2319" s="14" t="s">
        <v>650</v>
      </c>
    </row>
    <row r="2320" spans="1:4">
      <c r="A2320" s="14">
        <v>205</v>
      </c>
      <c r="B2320" s="14" t="s">
        <v>224</v>
      </c>
      <c r="C2320" s="14">
        <v>430</v>
      </c>
      <c r="D2320" s="14" t="s">
        <v>650</v>
      </c>
    </row>
    <row r="2321" spans="1:4">
      <c r="A2321" s="14">
        <v>206</v>
      </c>
      <c r="B2321" s="14" t="s">
        <v>225</v>
      </c>
      <c r="C2321" s="14">
        <v>24874</v>
      </c>
      <c r="D2321" s="14" t="s">
        <v>650</v>
      </c>
    </row>
    <row r="2322" spans="1:4">
      <c r="A2322" s="14">
        <v>232</v>
      </c>
      <c r="B2322" s="14" t="s">
        <v>251</v>
      </c>
      <c r="C2322" s="14">
        <v>192</v>
      </c>
      <c r="D2322" s="14" t="s">
        <v>650</v>
      </c>
    </row>
    <row r="2323" spans="1:4">
      <c r="A2323" s="14">
        <v>248</v>
      </c>
      <c r="B2323" s="14" t="s">
        <v>268</v>
      </c>
      <c r="C2323" s="14">
        <v>308</v>
      </c>
      <c r="D2323" s="14" t="s">
        <v>650</v>
      </c>
    </row>
    <row r="2324" spans="1:4">
      <c r="A2324" s="14">
        <v>257</v>
      </c>
      <c r="B2324" s="14" t="s">
        <v>277</v>
      </c>
      <c r="C2324" s="14">
        <v>1099</v>
      </c>
      <c r="D2324" s="14" t="s">
        <v>650</v>
      </c>
    </row>
    <row r="2325" spans="1:4">
      <c r="A2325" s="14">
        <v>260</v>
      </c>
      <c r="B2325" s="14" t="s">
        <v>280</v>
      </c>
      <c r="C2325" s="14">
        <v>0</v>
      </c>
      <c r="D2325" s="14" t="s">
        <v>650</v>
      </c>
    </row>
    <row r="2326" spans="1:4">
      <c r="A2326" s="14">
        <v>214</v>
      </c>
      <c r="B2326" s="14" t="s">
        <v>233</v>
      </c>
      <c r="C2326" s="14">
        <v>5561</v>
      </c>
      <c r="D2326" s="14" t="s">
        <v>650</v>
      </c>
    </row>
    <row r="2327" spans="1:4">
      <c r="A2327" s="14">
        <v>194</v>
      </c>
      <c r="B2327" s="14" t="s">
        <v>213</v>
      </c>
      <c r="C2327" s="14">
        <v>6443</v>
      </c>
      <c r="D2327" s="14" t="s">
        <v>650</v>
      </c>
    </row>
    <row r="2328" spans="1:4">
      <c r="A2328" s="14">
        <v>295</v>
      </c>
      <c r="B2328" s="14" t="s">
        <v>316</v>
      </c>
      <c r="C2328" s="14">
        <v>9272</v>
      </c>
      <c r="D2328" s="14" t="s">
        <v>650</v>
      </c>
    </row>
    <row r="2329" spans="1:4">
      <c r="A2329" s="14">
        <v>314</v>
      </c>
      <c r="B2329" s="14" t="s">
        <v>335</v>
      </c>
      <c r="C2329" s="14">
        <v>3254</v>
      </c>
      <c r="D2329" s="14" t="s">
        <v>650</v>
      </c>
    </row>
    <row r="2330" spans="1:4">
      <c r="A2330" s="14">
        <v>323</v>
      </c>
      <c r="B2330" s="14" t="s">
        <v>346</v>
      </c>
      <c r="C2330" s="14">
        <v>12285</v>
      </c>
      <c r="D2330" s="14" t="s">
        <v>650</v>
      </c>
    </row>
    <row r="2331" spans="1:4">
      <c r="A2331" s="14">
        <v>452</v>
      </c>
      <c r="B2331" s="14" t="s">
        <v>477</v>
      </c>
      <c r="C2331" s="14">
        <v>6947</v>
      </c>
      <c r="D2331" s="14" t="s">
        <v>650</v>
      </c>
    </row>
    <row r="2332" spans="1:4">
      <c r="A2332" s="14">
        <v>516</v>
      </c>
      <c r="B2332" s="14" t="s">
        <v>542</v>
      </c>
      <c r="C2332" s="14">
        <v>1362</v>
      </c>
      <c r="D2332" s="14" t="s">
        <v>650</v>
      </c>
    </row>
    <row r="2333" spans="1:4">
      <c r="A2333" s="14">
        <v>386</v>
      </c>
      <c r="B2333" s="14" t="s">
        <v>409</v>
      </c>
      <c r="C2333" s="14">
        <v>3369</v>
      </c>
      <c r="D2333" s="14" t="s">
        <v>650</v>
      </c>
    </row>
    <row r="2334" spans="1:4">
      <c r="A2334" s="14">
        <v>390</v>
      </c>
      <c r="B2334" s="14" t="s">
        <v>413</v>
      </c>
      <c r="C2334" s="14">
        <v>12152</v>
      </c>
      <c r="D2334" s="14" t="s">
        <v>650</v>
      </c>
    </row>
    <row r="2335" spans="1:4">
      <c r="A2335" s="14">
        <v>391</v>
      </c>
      <c r="B2335" s="14" t="s">
        <v>414</v>
      </c>
      <c r="C2335" s="14">
        <v>1741</v>
      </c>
      <c r="D2335" s="14" t="s">
        <v>650</v>
      </c>
    </row>
    <row r="2336" spans="1:4">
      <c r="A2336" s="14">
        <v>337</v>
      </c>
      <c r="B2336" s="14" t="s">
        <v>360</v>
      </c>
      <c r="C2336" s="14">
        <v>29882</v>
      </c>
      <c r="D2336" s="14" t="s">
        <v>650</v>
      </c>
    </row>
    <row r="2337" spans="1:4">
      <c r="A2337" s="14">
        <v>367</v>
      </c>
      <c r="B2337" s="14" t="s">
        <v>643</v>
      </c>
      <c r="C2337" s="14">
        <v>0</v>
      </c>
      <c r="D2337" s="14" t="s">
        <v>650</v>
      </c>
    </row>
    <row r="2338" spans="1:4">
      <c r="A2338" s="14">
        <v>535</v>
      </c>
      <c r="B2338" s="14" t="s">
        <v>563</v>
      </c>
      <c r="C2338" s="14">
        <v>0</v>
      </c>
      <c r="D2338" s="14" t="s">
        <v>650</v>
      </c>
    </row>
    <row r="2339" spans="1:4">
      <c r="A2339" s="14">
        <v>541</v>
      </c>
      <c r="B2339" s="14" t="s">
        <v>570</v>
      </c>
      <c r="C2339" s="14">
        <v>644</v>
      </c>
      <c r="D2339" s="14" t="s">
        <v>650</v>
      </c>
    </row>
    <row r="2340" spans="1:4">
      <c r="A2340" s="14">
        <v>542</v>
      </c>
      <c r="B2340" s="14" t="s">
        <v>571</v>
      </c>
      <c r="C2340" s="14">
        <v>170</v>
      </c>
      <c r="D2340" s="14" t="s">
        <v>650</v>
      </c>
    </row>
    <row r="2341" spans="1:4">
      <c r="A2341" s="14">
        <v>500</v>
      </c>
      <c r="B2341" s="14" t="s">
        <v>526</v>
      </c>
      <c r="C2341" s="14">
        <v>303</v>
      </c>
      <c r="D2341" s="14" t="s">
        <v>650</v>
      </c>
    </row>
    <row r="2342" spans="1:4">
      <c r="A2342" s="14">
        <v>411</v>
      </c>
      <c r="B2342" s="14" t="s">
        <v>434</v>
      </c>
      <c r="C2342" s="14">
        <v>908</v>
      </c>
      <c r="D2342" s="14" t="s">
        <v>650</v>
      </c>
    </row>
    <row r="2343" spans="1:4">
      <c r="A2343" s="14">
        <v>413</v>
      </c>
      <c r="B2343" s="14" t="s">
        <v>436</v>
      </c>
      <c r="C2343" s="14">
        <v>1211</v>
      </c>
      <c r="D2343" s="14" t="s">
        <v>650</v>
      </c>
    </row>
    <row r="2344" spans="1:4">
      <c r="A2344" s="14">
        <v>492</v>
      </c>
      <c r="B2344" s="14" t="s">
        <v>517</v>
      </c>
      <c r="C2344" s="14">
        <v>2428</v>
      </c>
      <c r="D2344" s="14" t="s">
        <v>650</v>
      </c>
    </row>
    <row r="2345" spans="1:4">
      <c r="A2345" s="14">
        <v>421</v>
      </c>
      <c r="B2345" s="14" t="s">
        <v>444</v>
      </c>
      <c r="C2345" s="14">
        <v>454</v>
      </c>
      <c r="D2345" s="14" t="s">
        <v>650</v>
      </c>
    </row>
    <row r="2346" spans="1:4">
      <c r="A2346" s="14">
        <v>437</v>
      </c>
      <c r="B2346" s="14" t="s">
        <v>462</v>
      </c>
      <c r="C2346" s="14">
        <v>378</v>
      </c>
      <c r="D2346" s="14" t="s">
        <v>650</v>
      </c>
    </row>
    <row r="2347" spans="1:4">
      <c r="A2347" s="14">
        <v>431</v>
      </c>
      <c r="B2347" s="14" t="s">
        <v>644</v>
      </c>
      <c r="C2347" s="14">
        <v>8552</v>
      </c>
      <c r="D2347" s="14" t="s">
        <v>650</v>
      </c>
    </row>
    <row r="2348" spans="1:4">
      <c r="A2348" s="14">
        <v>218</v>
      </c>
      <c r="B2348" s="14" t="s">
        <v>237</v>
      </c>
      <c r="C2348" s="14">
        <v>5936</v>
      </c>
      <c r="D2348" s="14" t="s">
        <v>650</v>
      </c>
    </row>
    <row r="2349" spans="1:4">
      <c r="A2349" s="14">
        <v>522</v>
      </c>
      <c r="B2349" s="14" t="s">
        <v>549</v>
      </c>
      <c r="C2349" s="14">
        <v>47</v>
      </c>
      <c r="D2349" s="14" t="s">
        <v>650</v>
      </c>
    </row>
    <row r="2350" spans="1:4">
      <c r="A2350" s="14">
        <v>524</v>
      </c>
      <c r="B2350" s="14" t="s">
        <v>551</v>
      </c>
      <c r="C2350" s="14">
        <v>644</v>
      </c>
      <c r="D2350" s="14" t="s">
        <v>650</v>
      </c>
    </row>
    <row r="2351" spans="1:4">
      <c r="A2351" s="14">
        <v>364</v>
      </c>
      <c r="B2351" s="14" t="s">
        <v>387</v>
      </c>
      <c r="C2351" s="14">
        <v>1211</v>
      </c>
      <c r="D2351" s="14" t="s">
        <v>650</v>
      </c>
    </row>
    <row r="2352" spans="1:4">
      <c r="A2352" s="14">
        <v>525</v>
      </c>
      <c r="B2352" s="14" t="s">
        <v>552</v>
      </c>
      <c r="C2352" s="14">
        <v>3411</v>
      </c>
      <c r="D2352" s="14" t="s">
        <v>650</v>
      </c>
    </row>
    <row r="2353" spans="1:4">
      <c r="A2353" s="14">
        <v>521</v>
      </c>
      <c r="B2353" s="14" t="s">
        <v>548</v>
      </c>
      <c r="C2353" s="14">
        <v>2096</v>
      </c>
      <c r="D2353" s="14" t="s">
        <v>650</v>
      </c>
    </row>
    <row r="2354" spans="1:4">
      <c r="A2354" s="14">
        <v>523</v>
      </c>
      <c r="B2354" s="14" t="s">
        <v>550</v>
      </c>
      <c r="C2354" s="14">
        <v>0</v>
      </c>
      <c r="D2354" s="14" t="s">
        <v>650</v>
      </c>
    </row>
    <row r="2355" spans="1:4">
      <c r="A2355" s="14">
        <v>363</v>
      </c>
      <c r="B2355" s="14" t="s">
        <v>386</v>
      </c>
      <c r="C2355" s="14">
        <v>0</v>
      </c>
      <c r="D2355" s="14" t="s">
        <v>650</v>
      </c>
    </row>
    <row r="2356" spans="1:4">
      <c r="A2356" s="14">
        <v>379</v>
      </c>
      <c r="B2356" s="14" t="s">
        <v>402</v>
      </c>
      <c r="C2356" s="14">
        <v>859</v>
      </c>
      <c r="D2356" s="14" t="s">
        <v>650</v>
      </c>
    </row>
    <row r="2357" spans="1:4">
      <c r="A2357" s="14">
        <v>370</v>
      </c>
      <c r="B2357" s="14" t="s">
        <v>393</v>
      </c>
      <c r="C2357" s="14">
        <v>215</v>
      </c>
      <c r="D2357" s="14" t="s">
        <v>650</v>
      </c>
    </row>
    <row r="2358" spans="1:4">
      <c r="A2358" s="14">
        <v>389</v>
      </c>
      <c r="B2358" s="14" t="s">
        <v>412</v>
      </c>
      <c r="C2358" s="14">
        <v>0</v>
      </c>
      <c r="D2358" s="14" t="s">
        <v>650</v>
      </c>
    </row>
    <row r="2359" spans="1:4">
      <c r="A2359" s="14">
        <v>405</v>
      </c>
      <c r="B2359" s="14" t="s">
        <v>428</v>
      </c>
      <c r="C2359" s="14">
        <v>1741</v>
      </c>
      <c r="D2359" s="14" t="s">
        <v>650</v>
      </c>
    </row>
    <row r="2360" spans="1:4">
      <c r="A2360" s="14">
        <v>384</v>
      </c>
      <c r="B2360" s="14" t="s">
        <v>407</v>
      </c>
      <c r="C2360" s="14">
        <v>227</v>
      </c>
      <c r="D2360" s="14" t="s">
        <v>650</v>
      </c>
    </row>
    <row r="2361" spans="1:4">
      <c r="A2361" s="14">
        <v>18</v>
      </c>
      <c r="B2361" s="14" t="s">
        <v>28</v>
      </c>
      <c r="C2361" s="14">
        <v>261</v>
      </c>
      <c r="D2361" s="14" t="s">
        <v>650</v>
      </c>
    </row>
    <row r="2362" spans="1:4">
      <c r="A2362" s="14">
        <v>376</v>
      </c>
      <c r="B2362" s="14" t="s">
        <v>399</v>
      </c>
      <c r="C2362" s="14">
        <v>47</v>
      </c>
      <c r="D2362" s="14" t="s">
        <v>650</v>
      </c>
    </row>
    <row r="2363" spans="1:4">
      <c r="A2363" s="14">
        <v>385</v>
      </c>
      <c r="B2363" s="14" t="s">
        <v>408</v>
      </c>
      <c r="C2363" s="14">
        <v>758</v>
      </c>
      <c r="D2363" s="14" t="s">
        <v>650</v>
      </c>
    </row>
    <row r="2364" spans="1:4">
      <c r="A2364" s="14">
        <v>520</v>
      </c>
      <c r="B2364" s="14" t="s">
        <v>546</v>
      </c>
      <c r="C2364" s="14">
        <v>3916</v>
      </c>
      <c r="D2364" s="14" t="s">
        <v>650</v>
      </c>
    </row>
    <row r="2365" spans="1:4">
      <c r="A2365" s="14">
        <v>540</v>
      </c>
      <c r="B2365" s="14" t="s">
        <v>568</v>
      </c>
      <c r="C2365" s="14">
        <v>215</v>
      </c>
      <c r="D2365" s="14" t="s">
        <v>650</v>
      </c>
    </row>
    <row r="2366" spans="1:4">
      <c r="A2366" s="14">
        <v>546</v>
      </c>
      <c r="B2366" s="14" t="s">
        <v>575</v>
      </c>
      <c r="C2366" s="14">
        <v>1492</v>
      </c>
      <c r="D2366" s="14" t="s">
        <v>650</v>
      </c>
    </row>
    <row r="2367" spans="1:4">
      <c r="A2367" s="14">
        <v>555</v>
      </c>
      <c r="B2367" s="14" t="s">
        <v>584</v>
      </c>
      <c r="C2367" s="14">
        <v>333</v>
      </c>
      <c r="D2367" s="14" t="s">
        <v>650</v>
      </c>
    </row>
    <row r="2368" spans="1:4">
      <c r="A2368" s="14">
        <v>560</v>
      </c>
      <c r="B2368" s="14" t="s">
        <v>589</v>
      </c>
      <c r="C2368" s="14">
        <v>166</v>
      </c>
      <c r="D2368" s="14" t="s">
        <v>650</v>
      </c>
    </row>
    <row r="2369" spans="1:4">
      <c r="A2369" s="14">
        <v>561</v>
      </c>
      <c r="B2369" s="14" t="s">
        <v>590</v>
      </c>
      <c r="C2369" s="14">
        <v>2735</v>
      </c>
      <c r="D2369" s="14" t="s">
        <v>650</v>
      </c>
    </row>
    <row r="2370" spans="1:4">
      <c r="A2370" s="14">
        <v>285</v>
      </c>
      <c r="B2370" s="14" t="s">
        <v>306</v>
      </c>
      <c r="C2370" s="14">
        <v>1149</v>
      </c>
      <c r="D2370" s="14" t="s">
        <v>650</v>
      </c>
    </row>
    <row r="2371" spans="1:4">
      <c r="A2371" s="14">
        <v>570</v>
      </c>
      <c r="B2371" s="14" t="s">
        <v>600</v>
      </c>
      <c r="C2371" s="14">
        <v>2072</v>
      </c>
      <c r="D2371" s="14" t="s">
        <v>650</v>
      </c>
    </row>
    <row r="2372" spans="1:4">
      <c r="A2372" s="14">
        <v>131</v>
      </c>
      <c r="B2372" s="14" t="s">
        <v>146</v>
      </c>
      <c r="C2372" s="14">
        <v>937</v>
      </c>
      <c r="D2372" s="14" t="s">
        <v>650</v>
      </c>
    </row>
    <row r="2373" spans="1:4">
      <c r="A2373" s="14">
        <v>287</v>
      </c>
      <c r="B2373" s="14" t="s">
        <v>308</v>
      </c>
      <c r="C2373" s="14">
        <v>587</v>
      </c>
      <c r="D2373" s="14" t="s">
        <v>650</v>
      </c>
    </row>
    <row r="2374" spans="1:4">
      <c r="A2374" s="14">
        <v>571</v>
      </c>
      <c r="B2374" s="14" t="s">
        <v>601</v>
      </c>
      <c r="C2374" s="14">
        <v>466</v>
      </c>
      <c r="D2374" s="14" t="s">
        <v>650</v>
      </c>
    </row>
    <row r="2375" spans="1:4">
      <c r="A2375" s="14">
        <v>71</v>
      </c>
      <c r="B2375" s="14" t="s">
        <v>82</v>
      </c>
      <c r="C2375" s="14">
        <v>454</v>
      </c>
      <c r="D2375" s="14" t="s">
        <v>650</v>
      </c>
    </row>
    <row r="2376" spans="1:4">
      <c r="A2376" s="14">
        <v>596</v>
      </c>
      <c r="B2376" s="14" t="s">
        <v>626</v>
      </c>
      <c r="C2376" s="14">
        <v>19795</v>
      </c>
      <c r="D2376" s="14" t="s">
        <v>650</v>
      </c>
    </row>
    <row r="2377" spans="1:4">
      <c r="A2377" s="14">
        <v>23</v>
      </c>
      <c r="B2377" s="14" t="s">
        <v>33</v>
      </c>
      <c r="C2377" s="14">
        <v>81674</v>
      </c>
      <c r="D2377" s="14" t="s">
        <v>651</v>
      </c>
    </row>
    <row r="2378" spans="1:4">
      <c r="A2378" s="14">
        <v>100</v>
      </c>
      <c r="B2378" s="14" t="s">
        <v>112</v>
      </c>
      <c r="C2378" s="14">
        <v>212353</v>
      </c>
      <c r="D2378" s="14" t="s">
        <v>651</v>
      </c>
    </row>
    <row r="2379" spans="1:4">
      <c r="A2379" s="14">
        <v>144</v>
      </c>
      <c r="B2379" s="14" t="s">
        <v>160</v>
      </c>
      <c r="C2379" s="14">
        <v>16335</v>
      </c>
      <c r="D2379" s="14" t="s">
        <v>651</v>
      </c>
    </row>
    <row r="2380" spans="1:4">
      <c r="A2380" s="14">
        <v>174</v>
      </c>
      <c r="B2380" s="14" t="s">
        <v>642</v>
      </c>
      <c r="C2380" s="14">
        <v>32670</v>
      </c>
      <c r="D2380" s="14" t="s">
        <v>651</v>
      </c>
    </row>
    <row r="2381" spans="1:4">
      <c r="A2381" s="14">
        <v>323</v>
      </c>
      <c r="B2381" s="14" t="s">
        <v>346</v>
      </c>
      <c r="C2381" s="14">
        <v>81674</v>
      </c>
      <c r="D2381" s="14" t="s">
        <v>651</v>
      </c>
    </row>
    <row r="2382" spans="1:4">
      <c r="A2382" s="14">
        <v>596</v>
      </c>
      <c r="B2382" s="14" t="s">
        <v>626</v>
      </c>
      <c r="C2382" s="14">
        <v>1208776</v>
      </c>
      <c r="D2382" s="14" t="s">
        <v>651</v>
      </c>
    </row>
    <row r="2383" spans="1:4">
      <c r="A2383" s="14">
        <v>109</v>
      </c>
      <c r="B2383" s="14" t="s">
        <v>121</v>
      </c>
      <c r="C2383" s="14">
        <v>4549</v>
      </c>
      <c r="D2383" s="14" t="s">
        <v>652</v>
      </c>
    </row>
    <row r="2384" spans="1:4">
      <c r="A2384" s="14">
        <v>133</v>
      </c>
      <c r="B2384" s="14" t="s">
        <v>148</v>
      </c>
      <c r="C2384" s="14">
        <v>0</v>
      </c>
      <c r="D2384" s="14" t="s">
        <v>652</v>
      </c>
    </row>
    <row r="2385" spans="1:4">
      <c r="A2385" s="14">
        <v>199</v>
      </c>
      <c r="B2385" s="14" t="s">
        <v>218</v>
      </c>
      <c r="C2385" s="14">
        <v>30219</v>
      </c>
      <c r="D2385" s="14" t="s">
        <v>652</v>
      </c>
    </row>
    <row r="2386" spans="1:4">
      <c r="A2386" s="14">
        <v>203</v>
      </c>
      <c r="B2386" s="14" t="s">
        <v>222</v>
      </c>
      <c r="C2386" s="14">
        <v>758</v>
      </c>
      <c r="D2386" s="14" t="s">
        <v>652</v>
      </c>
    </row>
    <row r="2387" spans="1:4">
      <c r="A2387" s="14">
        <v>237</v>
      </c>
      <c r="B2387" s="14" t="s">
        <v>256</v>
      </c>
      <c r="C2387" s="14">
        <v>2151</v>
      </c>
      <c r="D2387" s="14" t="s">
        <v>652</v>
      </c>
    </row>
    <row r="2388" spans="1:4">
      <c r="A2388" s="14">
        <v>283</v>
      </c>
      <c r="B2388" s="14" t="s">
        <v>304</v>
      </c>
      <c r="C2388" s="14">
        <v>33613</v>
      </c>
      <c r="D2388" s="14" t="s">
        <v>652</v>
      </c>
    </row>
    <row r="2389" spans="1:4">
      <c r="A2389" s="14">
        <v>124</v>
      </c>
      <c r="B2389" s="14" t="s">
        <v>139</v>
      </c>
      <c r="C2389" s="14">
        <v>0</v>
      </c>
      <c r="D2389" s="14" t="s">
        <v>652</v>
      </c>
    </row>
    <row r="2390" spans="1:4">
      <c r="A2390" s="14">
        <v>195</v>
      </c>
      <c r="B2390" s="14" t="s">
        <v>214</v>
      </c>
      <c r="C2390" s="14">
        <v>0</v>
      </c>
      <c r="D2390" s="14" t="s">
        <v>652</v>
      </c>
    </row>
    <row r="2391" spans="1:4">
      <c r="A2391" s="14">
        <v>200</v>
      </c>
      <c r="B2391" s="14" t="s">
        <v>219</v>
      </c>
      <c r="C2391" s="14">
        <v>22240</v>
      </c>
      <c r="D2391" s="14" t="s">
        <v>652</v>
      </c>
    </row>
    <row r="2392" spans="1:4">
      <c r="A2392" s="14">
        <v>205</v>
      </c>
      <c r="B2392" s="14" t="s">
        <v>224</v>
      </c>
      <c r="C2392" s="14">
        <v>758</v>
      </c>
      <c r="D2392" s="14" t="s">
        <v>652</v>
      </c>
    </row>
    <row r="2393" spans="1:4">
      <c r="A2393" s="14">
        <v>273</v>
      </c>
      <c r="B2393" s="14" t="s">
        <v>293</v>
      </c>
      <c r="C2393" s="14">
        <v>0</v>
      </c>
      <c r="D2393" s="14" t="s">
        <v>652</v>
      </c>
    </row>
    <row r="2394" spans="1:4">
      <c r="A2394" s="14">
        <v>206</v>
      </c>
      <c r="B2394" s="14" t="s">
        <v>225</v>
      </c>
      <c r="C2394" s="14">
        <v>65586</v>
      </c>
      <c r="D2394" s="14" t="s">
        <v>652</v>
      </c>
    </row>
    <row r="2395" spans="1:4">
      <c r="A2395" s="14">
        <v>221</v>
      </c>
      <c r="B2395" s="14" t="s">
        <v>240</v>
      </c>
      <c r="C2395" s="14">
        <v>6447</v>
      </c>
      <c r="D2395" s="14" t="s">
        <v>652</v>
      </c>
    </row>
    <row r="2396" spans="1:4">
      <c r="A2396" s="14">
        <v>190</v>
      </c>
      <c r="B2396" s="14" t="s">
        <v>209</v>
      </c>
      <c r="C2396" s="14">
        <v>5560</v>
      </c>
      <c r="D2396" s="14" t="s">
        <v>652</v>
      </c>
    </row>
    <row r="2397" spans="1:4">
      <c r="A2397" s="14">
        <v>202</v>
      </c>
      <c r="B2397" s="14" t="s">
        <v>221</v>
      </c>
      <c r="C2397" s="14">
        <v>2275</v>
      </c>
      <c r="D2397" s="14" t="s">
        <v>652</v>
      </c>
    </row>
    <row r="2398" spans="1:4">
      <c r="A2398" s="14">
        <v>215</v>
      </c>
      <c r="B2398" s="14" t="s">
        <v>234</v>
      </c>
      <c r="C2398" s="14">
        <v>5813</v>
      </c>
      <c r="D2398" s="14" t="s">
        <v>652</v>
      </c>
    </row>
    <row r="2399" spans="1:4">
      <c r="A2399" s="14">
        <v>232</v>
      </c>
      <c r="B2399" s="14" t="s">
        <v>251</v>
      </c>
      <c r="C2399" s="14">
        <v>3285</v>
      </c>
      <c r="D2399" s="14" t="s">
        <v>652</v>
      </c>
    </row>
    <row r="2400" spans="1:4">
      <c r="A2400" s="14">
        <v>236</v>
      </c>
      <c r="B2400" s="14" t="s">
        <v>255</v>
      </c>
      <c r="C2400" s="14">
        <v>4678</v>
      </c>
      <c r="D2400" s="14" t="s">
        <v>652</v>
      </c>
    </row>
    <row r="2401" spans="1:4">
      <c r="A2401" s="14">
        <v>242</v>
      </c>
      <c r="B2401" s="14" t="s">
        <v>262</v>
      </c>
      <c r="C2401" s="14">
        <v>2909</v>
      </c>
      <c r="D2401" s="14" t="s">
        <v>652</v>
      </c>
    </row>
    <row r="2402" spans="1:4">
      <c r="A2402" s="14">
        <v>243</v>
      </c>
      <c r="B2402" s="14" t="s">
        <v>263</v>
      </c>
      <c r="C2402" s="14">
        <v>42868</v>
      </c>
      <c r="D2402" s="14" t="s">
        <v>652</v>
      </c>
    </row>
    <row r="2403" spans="1:4">
      <c r="A2403" s="14">
        <v>247</v>
      </c>
      <c r="B2403" s="14" t="s">
        <v>267</v>
      </c>
      <c r="C2403" s="14">
        <v>3033</v>
      </c>
      <c r="D2403" s="14" t="s">
        <v>652</v>
      </c>
    </row>
    <row r="2404" spans="1:4">
      <c r="A2404" s="14">
        <v>248</v>
      </c>
      <c r="B2404" s="14" t="s">
        <v>268</v>
      </c>
      <c r="C2404" s="14">
        <v>5055</v>
      </c>
      <c r="D2404" s="14" t="s">
        <v>652</v>
      </c>
    </row>
    <row r="2405" spans="1:4">
      <c r="A2405" s="14">
        <v>249</v>
      </c>
      <c r="B2405" s="14" t="s">
        <v>269</v>
      </c>
      <c r="C2405" s="14">
        <v>2527</v>
      </c>
      <c r="D2405" s="14" t="s">
        <v>652</v>
      </c>
    </row>
    <row r="2406" spans="1:4">
      <c r="A2406" s="14">
        <v>250</v>
      </c>
      <c r="B2406" s="14" t="s">
        <v>270</v>
      </c>
      <c r="C2406" s="14">
        <v>23009</v>
      </c>
      <c r="D2406" s="14" t="s">
        <v>652</v>
      </c>
    </row>
    <row r="2407" spans="1:4">
      <c r="A2407" s="14">
        <v>252</v>
      </c>
      <c r="B2407" s="14" t="s">
        <v>272</v>
      </c>
      <c r="C2407" s="14">
        <v>5055</v>
      </c>
      <c r="D2407" s="14" t="s">
        <v>652</v>
      </c>
    </row>
    <row r="2408" spans="1:4">
      <c r="A2408" s="14">
        <v>253</v>
      </c>
      <c r="B2408" s="14" t="s">
        <v>273</v>
      </c>
      <c r="C2408" s="14">
        <v>4802</v>
      </c>
      <c r="D2408" s="14" t="s">
        <v>652</v>
      </c>
    </row>
    <row r="2409" spans="1:4">
      <c r="A2409" s="14">
        <v>254</v>
      </c>
      <c r="B2409" s="14" t="s">
        <v>274</v>
      </c>
      <c r="C2409" s="14">
        <v>3667</v>
      </c>
      <c r="D2409" s="14" t="s">
        <v>652</v>
      </c>
    </row>
    <row r="2410" spans="1:4">
      <c r="A2410" s="14">
        <v>256</v>
      </c>
      <c r="B2410" s="14" t="s">
        <v>276</v>
      </c>
      <c r="C2410" s="14">
        <v>5055</v>
      </c>
      <c r="D2410" s="14" t="s">
        <v>652</v>
      </c>
    </row>
    <row r="2411" spans="1:4">
      <c r="A2411" s="14">
        <v>257</v>
      </c>
      <c r="B2411" s="14" t="s">
        <v>277</v>
      </c>
      <c r="C2411" s="14">
        <v>12384</v>
      </c>
      <c r="D2411" s="14" t="s">
        <v>652</v>
      </c>
    </row>
    <row r="2412" spans="1:4">
      <c r="A2412" s="14">
        <v>258</v>
      </c>
      <c r="B2412" s="14" t="s">
        <v>278</v>
      </c>
      <c r="C2412" s="14">
        <v>7898</v>
      </c>
      <c r="D2412" s="14" t="s">
        <v>652</v>
      </c>
    </row>
    <row r="2413" spans="1:4">
      <c r="A2413" s="14">
        <v>265</v>
      </c>
      <c r="B2413" s="14" t="s">
        <v>285</v>
      </c>
      <c r="C2413" s="14">
        <v>1769</v>
      </c>
      <c r="D2413" s="14" t="s">
        <v>652</v>
      </c>
    </row>
    <row r="2414" spans="1:4">
      <c r="A2414" s="14">
        <v>290</v>
      </c>
      <c r="B2414" s="14" t="s">
        <v>311</v>
      </c>
      <c r="C2414" s="14">
        <v>2022</v>
      </c>
      <c r="D2414" s="14" t="s">
        <v>652</v>
      </c>
    </row>
    <row r="2415" spans="1:4">
      <c r="A2415" s="14">
        <v>509</v>
      </c>
      <c r="B2415" s="14" t="s">
        <v>535</v>
      </c>
      <c r="C2415" s="14">
        <v>1011</v>
      </c>
      <c r="D2415" s="14" t="s">
        <v>652</v>
      </c>
    </row>
    <row r="2416" spans="1:4">
      <c r="A2416" s="14">
        <v>260</v>
      </c>
      <c r="B2416" s="14" t="s">
        <v>280</v>
      </c>
      <c r="C2416" s="14">
        <v>46755</v>
      </c>
      <c r="D2416" s="14" t="s">
        <v>652</v>
      </c>
    </row>
    <row r="2417" spans="1:4">
      <c r="A2417" s="14">
        <v>264</v>
      </c>
      <c r="B2417" s="14" t="s">
        <v>284</v>
      </c>
      <c r="C2417" s="14">
        <v>252477</v>
      </c>
      <c r="D2417" s="14" t="s">
        <v>652</v>
      </c>
    </row>
    <row r="2418" spans="1:4">
      <c r="A2418" s="14">
        <v>266</v>
      </c>
      <c r="B2418" s="14" t="s">
        <v>286</v>
      </c>
      <c r="C2418" s="14">
        <v>30580</v>
      </c>
      <c r="D2418" s="14" t="s">
        <v>652</v>
      </c>
    </row>
    <row r="2419" spans="1:4">
      <c r="A2419" s="14">
        <v>284</v>
      </c>
      <c r="B2419" s="14" t="s">
        <v>305</v>
      </c>
      <c r="C2419" s="14">
        <v>2527</v>
      </c>
      <c r="D2419" s="14" t="s">
        <v>652</v>
      </c>
    </row>
    <row r="2420" spans="1:4">
      <c r="A2420" s="14">
        <v>572</v>
      </c>
      <c r="B2420" s="14" t="s">
        <v>602</v>
      </c>
      <c r="C2420" s="14">
        <v>3033</v>
      </c>
      <c r="D2420" s="14" t="s">
        <v>652</v>
      </c>
    </row>
    <row r="2421" spans="1:4">
      <c r="A2421" s="14">
        <v>208</v>
      </c>
      <c r="B2421" s="14" t="s">
        <v>227</v>
      </c>
      <c r="C2421" s="14">
        <v>166890</v>
      </c>
      <c r="D2421" s="14" t="s">
        <v>652</v>
      </c>
    </row>
    <row r="2422" spans="1:4">
      <c r="A2422" s="14">
        <v>209</v>
      </c>
      <c r="B2422" s="14" t="s">
        <v>228</v>
      </c>
      <c r="C2422" s="14">
        <v>64588</v>
      </c>
      <c r="D2422" s="14" t="s">
        <v>652</v>
      </c>
    </row>
    <row r="2423" spans="1:4">
      <c r="A2423" s="14">
        <v>211</v>
      </c>
      <c r="B2423" s="14" t="s">
        <v>230</v>
      </c>
      <c r="C2423" s="14">
        <v>1769</v>
      </c>
      <c r="D2423" s="14" t="s">
        <v>652</v>
      </c>
    </row>
    <row r="2424" spans="1:4">
      <c r="A2424" s="14">
        <v>213</v>
      </c>
      <c r="B2424" s="14" t="s">
        <v>232</v>
      </c>
      <c r="C2424" s="14">
        <v>9422</v>
      </c>
      <c r="D2424" s="14" t="s">
        <v>652</v>
      </c>
    </row>
    <row r="2425" spans="1:4">
      <c r="A2425" s="14">
        <v>214</v>
      </c>
      <c r="B2425" s="14" t="s">
        <v>233</v>
      </c>
      <c r="C2425" s="14">
        <v>8974</v>
      </c>
      <c r="D2425" s="14" t="s">
        <v>652</v>
      </c>
    </row>
    <row r="2426" spans="1:4">
      <c r="A2426" s="14">
        <v>293</v>
      </c>
      <c r="B2426" s="14" t="s">
        <v>314</v>
      </c>
      <c r="C2426" s="14">
        <v>65737</v>
      </c>
      <c r="D2426" s="14" t="s">
        <v>652</v>
      </c>
    </row>
    <row r="2427" spans="1:4">
      <c r="A2427" s="14">
        <v>294</v>
      </c>
      <c r="B2427" s="14" t="s">
        <v>315</v>
      </c>
      <c r="C2427" s="14">
        <v>17074</v>
      </c>
      <c r="D2427" s="14" t="s">
        <v>652</v>
      </c>
    </row>
    <row r="2428" spans="1:4">
      <c r="A2428" s="14">
        <v>311</v>
      </c>
      <c r="B2428" s="14" t="s">
        <v>332</v>
      </c>
      <c r="C2428" s="14">
        <v>23400</v>
      </c>
      <c r="D2428" s="14" t="s">
        <v>652</v>
      </c>
    </row>
    <row r="2429" spans="1:4">
      <c r="A2429" s="14">
        <v>313</v>
      </c>
      <c r="B2429" s="14" t="s">
        <v>334</v>
      </c>
      <c r="C2429" s="14">
        <v>29200</v>
      </c>
      <c r="D2429" s="14" t="s">
        <v>652</v>
      </c>
    </row>
    <row r="2430" spans="1:4">
      <c r="A2430" s="14">
        <v>93</v>
      </c>
      <c r="B2430" s="14" t="s">
        <v>104</v>
      </c>
      <c r="C2430" s="14">
        <v>505</v>
      </c>
      <c r="D2430" s="14" t="s">
        <v>652</v>
      </c>
    </row>
    <row r="2431" spans="1:4">
      <c r="A2431" s="14">
        <v>193</v>
      </c>
      <c r="B2431" s="14" t="s">
        <v>212</v>
      </c>
      <c r="C2431" s="14">
        <v>9856</v>
      </c>
      <c r="D2431" s="14" t="s">
        <v>652</v>
      </c>
    </row>
    <row r="2432" spans="1:4">
      <c r="A2432" s="14">
        <v>194</v>
      </c>
      <c r="B2432" s="14" t="s">
        <v>213</v>
      </c>
      <c r="C2432" s="14">
        <v>20218</v>
      </c>
      <c r="D2432" s="14" t="s">
        <v>652</v>
      </c>
    </row>
    <row r="2433" spans="1:4">
      <c r="A2433" s="14">
        <v>197</v>
      </c>
      <c r="B2433" s="14" t="s">
        <v>216</v>
      </c>
      <c r="C2433" s="14">
        <v>124</v>
      </c>
      <c r="D2433" s="14" t="s">
        <v>652</v>
      </c>
    </row>
    <row r="2434" spans="1:4">
      <c r="A2434" s="14">
        <v>198</v>
      </c>
      <c r="B2434" s="14" t="s">
        <v>217</v>
      </c>
      <c r="C2434" s="14">
        <v>5257</v>
      </c>
      <c r="D2434" s="14" t="s">
        <v>652</v>
      </c>
    </row>
    <row r="2435" spans="1:4">
      <c r="A2435" s="14">
        <v>222</v>
      </c>
      <c r="B2435" s="14" t="s">
        <v>241</v>
      </c>
      <c r="C2435" s="14">
        <v>25020</v>
      </c>
      <c r="D2435" s="14" t="s">
        <v>652</v>
      </c>
    </row>
    <row r="2436" spans="1:4">
      <c r="A2436" s="14">
        <v>261</v>
      </c>
      <c r="B2436" s="14" t="s">
        <v>281</v>
      </c>
      <c r="C2436" s="14">
        <v>29332</v>
      </c>
      <c r="D2436" s="14" t="s">
        <v>652</v>
      </c>
    </row>
    <row r="2437" spans="1:4">
      <c r="A2437" s="14">
        <v>279</v>
      </c>
      <c r="B2437" s="14" t="s">
        <v>299</v>
      </c>
      <c r="C2437" s="14">
        <v>29317</v>
      </c>
      <c r="D2437" s="14" t="s">
        <v>652</v>
      </c>
    </row>
    <row r="2438" spans="1:4">
      <c r="A2438" s="14">
        <v>281</v>
      </c>
      <c r="B2438" s="14" t="s">
        <v>302</v>
      </c>
      <c r="C2438" s="14">
        <v>10872</v>
      </c>
      <c r="D2438" s="14" t="s">
        <v>652</v>
      </c>
    </row>
    <row r="2439" spans="1:4">
      <c r="A2439" s="14">
        <v>292</v>
      </c>
      <c r="B2439" s="14" t="s">
        <v>313</v>
      </c>
      <c r="C2439" s="14">
        <v>0</v>
      </c>
      <c r="D2439" s="14" t="s">
        <v>652</v>
      </c>
    </row>
    <row r="2440" spans="1:4">
      <c r="A2440" s="14">
        <v>295</v>
      </c>
      <c r="B2440" s="14" t="s">
        <v>316</v>
      </c>
      <c r="C2440" s="14">
        <v>24024</v>
      </c>
      <c r="D2440" s="14" t="s">
        <v>652</v>
      </c>
    </row>
    <row r="2441" spans="1:4">
      <c r="A2441" s="14">
        <v>312</v>
      </c>
      <c r="B2441" s="14" t="s">
        <v>333</v>
      </c>
      <c r="C2441" s="14">
        <v>73218</v>
      </c>
      <c r="D2441" s="14" t="s">
        <v>652</v>
      </c>
    </row>
    <row r="2442" spans="1:4">
      <c r="A2442" s="15">
        <v>12</v>
      </c>
      <c r="B2442" s="15" t="s">
        <v>21</v>
      </c>
      <c r="C2442" s="14">
        <v>56653</v>
      </c>
      <c r="D2442" s="14" t="s">
        <v>653</v>
      </c>
    </row>
    <row r="2443" spans="1:4">
      <c r="A2443" s="15">
        <v>14</v>
      </c>
      <c r="B2443" s="15" t="s">
        <v>24</v>
      </c>
      <c r="C2443" s="14">
        <v>0</v>
      </c>
      <c r="D2443" s="14" t="s">
        <v>653</v>
      </c>
    </row>
    <row r="2444" spans="1:4">
      <c r="A2444" s="15">
        <v>16</v>
      </c>
      <c r="B2444" s="15" t="s">
        <v>26</v>
      </c>
      <c r="C2444" s="14">
        <v>0</v>
      </c>
      <c r="D2444" s="14" t="s">
        <v>653</v>
      </c>
    </row>
    <row r="2445" spans="1:4">
      <c r="A2445" s="15">
        <v>73</v>
      </c>
      <c r="B2445" s="15" t="s">
        <v>84</v>
      </c>
      <c r="C2445" s="14">
        <v>0</v>
      </c>
      <c r="D2445" s="14" t="s">
        <v>653</v>
      </c>
    </row>
    <row r="2446" spans="1:4">
      <c r="A2446" s="15">
        <v>504</v>
      </c>
      <c r="B2446" s="15" t="s">
        <v>530</v>
      </c>
      <c r="C2446" s="14">
        <v>0</v>
      </c>
      <c r="D2446" s="14" t="s">
        <v>653</v>
      </c>
    </row>
    <row r="2447" spans="1:4">
      <c r="A2447" s="15">
        <v>576</v>
      </c>
      <c r="B2447" s="15" t="s">
        <v>606</v>
      </c>
      <c r="C2447" s="14">
        <v>0</v>
      </c>
      <c r="D2447" s="14" t="s">
        <v>653</v>
      </c>
    </row>
    <row r="2448" spans="1:4">
      <c r="A2448" s="15">
        <v>578</v>
      </c>
      <c r="B2448" s="15" t="s">
        <v>608</v>
      </c>
      <c r="C2448" s="14">
        <v>0</v>
      </c>
      <c r="D2448" s="14" t="s">
        <v>653</v>
      </c>
    </row>
    <row r="2449" spans="1:4">
      <c r="A2449" s="15">
        <v>15</v>
      </c>
      <c r="B2449" s="15" t="s">
        <v>25</v>
      </c>
      <c r="C2449" s="14">
        <v>0</v>
      </c>
      <c r="D2449" s="14" t="s">
        <v>653</v>
      </c>
    </row>
    <row r="2450" spans="1:4">
      <c r="A2450" s="15">
        <v>21</v>
      </c>
      <c r="B2450" s="15" t="s">
        <v>31</v>
      </c>
      <c r="C2450" s="14">
        <v>5481</v>
      </c>
      <c r="D2450" s="14" t="s">
        <v>653</v>
      </c>
    </row>
    <row r="2451" spans="1:4">
      <c r="A2451" s="15">
        <v>13</v>
      </c>
      <c r="B2451" s="15" t="s">
        <v>23</v>
      </c>
      <c r="C2451" s="14">
        <v>0</v>
      </c>
      <c r="D2451" s="14" t="s">
        <v>653</v>
      </c>
    </row>
    <row r="2452" spans="1:4">
      <c r="A2452" s="15">
        <v>23</v>
      </c>
      <c r="B2452" s="15" t="s">
        <v>33</v>
      </c>
      <c r="C2452" s="14">
        <v>15203</v>
      </c>
      <c r="D2452" s="14" t="s">
        <v>653</v>
      </c>
    </row>
    <row r="2453" spans="1:4">
      <c r="A2453" s="15">
        <v>24</v>
      </c>
      <c r="B2453" s="15" t="s">
        <v>34</v>
      </c>
      <c r="C2453" s="14">
        <v>91</v>
      </c>
      <c r="D2453" s="14" t="s">
        <v>653</v>
      </c>
    </row>
    <row r="2454" spans="1:4">
      <c r="A2454" s="15">
        <v>25</v>
      </c>
      <c r="B2454" s="15" t="s">
        <v>35</v>
      </c>
      <c r="C2454" s="14">
        <v>0</v>
      </c>
      <c r="D2454" s="14" t="s">
        <v>653</v>
      </c>
    </row>
    <row r="2455" spans="1:4">
      <c r="A2455" s="15">
        <v>26</v>
      </c>
      <c r="B2455" s="15" t="s">
        <v>36</v>
      </c>
      <c r="C2455" s="14">
        <v>61</v>
      </c>
      <c r="D2455" s="14" t="s">
        <v>653</v>
      </c>
    </row>
    <row r="2456" spans="1:4">
      <c r="A2456" s="15">
        <v>27</v>
      </c>
      <c r="B2456" s="15" t="s">
        <v>37</v>
      </c>
      <c r="C2456" s="14">
        <v>0</v>
      </c>
      <c r="D2456" s="14" t="s">
        <v>653</v>
      </c>
    </row>
    <row r="2457" spans="1:4">
      <c r="A2457" s="15">
        <v>28</v>
      </c>
      <c r="B2457" s="15" t="s">
        <v>38</v>
      </c>
      <c r="C2457" s="14">
        <v>0</v>
      </c>
      <c r="D2457" s="14" t="s">
        <v>653</v>
      </c>
    </row>
    <row r="2458" spans="1:4">
      <c r="A2458" s="15">
        <v>29</v>
      </c>
      <c r="B2458" s="15" t="s">
        <v>39</v>
      </c>
      <c r="C2458" s="14">
        <v>517</v>
      </c>
      <c r="D2458" s="14" t="s">
        <v>653</v>
      </c>
    </row>
    <row r="2459" spans="1:4">
      <c r="A2459" s="15">
        <v>30</v>
      </c>
      <c r="B2459" s="15" t="s">
        <v>40</v>
      </c>
      <c r="C2459" s="14">
        <v>1867</v>
      </c>
      <c r="D2459" s="14" t="s">
        <v>653</v>
      </c>
    </row>
    <row r="2460" spans="1:4">
      <c r="A2460" s="15">
        <v>31</v>
      </c>
      <c r="B2460" s="15" t="s">
        <v>41</v>
      </c>
      <c r="C2460" s="14">
        <v>0</v>
      </c>
      <c r="D2460" s="14" t="s">
        <v>653</v>
      </c>
    </row>
    <row r="2461" spans="1:4">
      <c r="A2461" s="15">
        <v>32</v>
      </c>
      <c r="B2461" s="15" t="s">
        <v>42</v>
      </c>
      <c r="C2461" s="14">
        <v>142</v>
      </c>
      <c r="D2461" s="14" t="s">
        <v>653</v>
      </c>
    </row>
    <row r="2462" spans="1:4">
      <c r="A2462" s="15">
        <v>33</v>
      </c>
      <c r="B2462" s="15" t="s">
        <v>43</v>
      </c>
      <c r="C2462" s="14">
        <v>0</v>
      </c>
      <c r="D2462" s="14" t="s">
        <v>653</v>
      </c>
    </row>
    <row r="2463" spans="1:4">
      <c r="A2463" s="15">
        <v>34</v>
      </c>
      <c r="B2463" s="15" t="s">
        <v>44</v>
      </c>
      <c r="C2463" s="14">
        <v>0</v>
      </c>
      <c r="D2463" s="14" t="s">
        <v>653</v>
      </c>
    </row>
    <row r="2464" spans="1:4">
      <c r="A2464" s="15">
        <v>35</v>
      </c>
      <c r="B2464" s="15" t="s">
        <v>45</v>
      </c>
      <c r="C2464" s="14">
        <v>0</v>
      </c>
      <c r="D2464" s="14" t="s">
        <v>653</v>
      </c>
    </row>
    <row r="2465" spans="1:4">
      <c r="A2465" s="15">
        <v>36</v>
      </c>
      <c r="B2465" s="15" t="s">
        <v>46</v>
      </c>
      <c r="C2465" s="14">
        <v>0</v>
      </c>
      <c r="D2465" s="14" t="s">
        <v>653</v>
      </c>
    </row>
    <row r="2466" spans="1:4">
      <c r="A2466" s="15">
        <v>37</v>
      </c>
      <c r="B2466" s="15" t="s">
        <v>47</v>
      </c>
      <c r="C2466" s="14">
        <v>0</v>
      </c>
      <c r="D2466" s="14" t="s">
        <v>653</v>
      </c>
    </row>
    <row r="2467" spans="1:4">
      <c r="A2467" s="15">
        <v>77</v>
      </c>
      <c r="B2467" s="15" t="s">
        <v>88</v>
      </c>
      <c r="C2467" s="14">
        <v>95</v>
      </c>
      <c r="D2467" s="14" t="s">
        <v>653</v>
      </c>
    </row>
    <row r="2468" spans="1:4">
      <c r="A2468" s="15">
        <v>38</v>
      </c>
      <c r="B2468" s="15" t="s">
        <v>48</v>
      </c>
      <c r="C2468" s="14">
        <v>34278</v>
      </c>
      <c r="D2468" s="14" t="s">
        <v>653</v>
      </c>
    </row>
    <row r="2469" spans="1:4">
      <c r="A2469" s="15">
        <v>40</v>
      </c>
      <c r="B2469" s="15" t="s">
        <v>50</v>
      </c>
      <c r="C2469" s="14">
        <v>0</v>
      </c>
      <c r="D2469" s="14" t="s">
        <v>653</v>
      </c>
    </row>
    <row r="2470" spans="1:4">
      <c r="A2470" s="15">
        <v>41</v>
      </c>
      <c r="B2470" s="15" t="s">
        <v>51</v>
      </c>
      <c r="C2470" s="14">
        <v>0</v>
      </c>
      <c r="D2470" s="14" t="s">
        <v>653</v>
      </c>
    </row>
    <row r="2471" spans="1:4">
      <c r="A2471" s="15">
        <v>43</v>
      </c>
      <c r="B2471" s="15" t="s">
        <v>53</v>
      </c>
      <c r="C2471" s="14">
        <v>0</v>
      </c>
      <c r="D2471" s="14" t="s">
        <v>653</v>
      </c>
    </row>
    <row r="2472" spans="1:4">
      <c r="A2472" s="15">
        <v>44</v>
      </c>
      <c r="B2472" s="15" t="s">
        <v>54</v>
      </c>
      <c r="C2472" s="14">
        <v>0</v>
      </c>
      <c r="D2472" s="14" t="s">
        <v>653</v>
      </c>
    </row>
    <row r="2473" spans="1:4">
      <c r="A2473" s="15">
        <v>45</v>
      </c>
      <c r="B2473" s="15" t="s">
        <v>55</v>
      </c>
      <c r="C2473" s="14">
        <v>0</v>
      </c>
      <c r="D2473" s="14" t="s">
        <v>653</v>
      </c>
    </row>
    <row r="2474" spans="1:4">
      <c r="A2474" s="15">
        <v>46</v>
      </c>
      <c r="B2474" s="15" t="s">
        <v>56</v>
      </c>
      <c r="C2474" s="14">
        <v>18511</v>
      </c>
      <c r="D2474" s="14" t="s">
        <v>653</v>
      </c>
    </row>
    <row r="2475" spans="1:4">
      <c r="A2475" s="15">
        <v>48</v>
      </c>
      <c r="B2475" s="15" t="s">
        <v>58</v>
      </c>
      <c r="C2475" s="14">
        <v>0</v>
      </c>
      <c r="D2475" s="14" t="s">
        <v>653</v>
      </c>
    </row>
    <row r="2476" spans="1:4">
      <c r="A2476" s="15">
        <v>50</v>
      </c>
      <c r="B2476" s="15" t="s">
        <v>60</v>
      </c>
      <c r="C2476" s="14">
        <v>0</v>
      </c>
      <c r="D2476" s="14" t="s">
        <v>653</v>
      </c>
    </row>
    <row r="2477" spans="1:4">
      <c r="A2477" s="15">
        <v>52</v>
      </c>
      <c r="B2477" s="15" t="s">
        <v>62</v>
      </c>
      <c r="C2477" s="14">
        <v>0</v>
      </c>
      <c r="D2477" s="14" t="s">
        <v>653</v>
      </c>
    </row>
    <row r="2478" spans="1:4">
      <c r="A2478" s="15">
        <v>53</v>
      </c>
      <c r="B2478" s="15" t="s">
        <v>63</v>
      </c>
      <c r="C2478" s="14">
        <v>0</v>
      </c>
      <c r="D2478" s="14" t="s">
        <v>653</v>
      </c>
    </row>
    <row r="2479" spans="1:4">
      <c r="A2479" s="15">
        <v>55</v>
      </c>
      <c r="B2479" s="15" t="s">
        <v>65</v>
      </c>
      <c r="C2479" s="14">
        <v>0</v>
      </c>
      <c r="D2479" s="14" t="s">
        <v>653</v>
      </c>
    </row>
    <row r="2480" spans="1:4">
      <c r="A2480" s="15">
        <v>58</v>
      </c>
      <c r="B2480" s="15" t="s">
        <v>68</v>
      </c>
      <c r="C2480" s="14">
        <v>0</v>
      </c>
      <c r="D2480" s="14" t="s">
        <v>653</v>
      </c>
    </row>
    <row r="2481" spans="1:4">
      <c r="A2481" s="15">
        <v>59</v>
      </c>
      <c r="B2481" s="15" t="s">
        <v>69</v>
      </c>
      <c r="C2481" s="14">
        <v>0</v>
      </c>
      <c r="D2481" s="14" t="s">
        <v>653</v>
      </c>
    </row>
    <row r="2482" spans="1:4">
      <c r="A2482" s="15">
        <v>60</v>
      </c>
      <c r="B2482" s="15" t="s">
        <v>70</v>
      </c>
      <c r="C2482" s="14">
        <v>0</v>
      </c>
      <c r="D2482" s="14" t="s">
        <v>653</v>
      </c>
    </row>
    <row r="2483" spans="1:4">
      <c r="A2483" s="15">
        <v>61</v>
      </c>
      <c r="B2483" s="15" t="s">
        <v>71</v>
      </c>
      <c r="C2483" s="14">
        <v>0</v>
      </c>
      <c r="D2483" s="14" t="s">
        <v>653</v>
      </c>
    </row>
    <row r="2484" spans="1:4">
      <c r="A2484" s="15">
        <v>47</v>
      </c>
      <c r="B2484" s="15" t="s">
        <v>57</v>
      </c>
      <c r="C2484" s="14">
        <v>44</v>
      </c>
      <c r="D2484" s="14" t="s">
        <v>653</v>
      </c>
    </row>
    <row r="2485" spans="1:4">
      <c r="A2485" s="15">
        <v>49</v>
      </c>
      <c r="B2485" s="15" t="s">
        <v>59</v>
      </c>
      <c r="C2485" s="14">
        <v>0</v>
      </c>
      <c r="D2485" s="14" t="s">
        <v>653</v>
      </c>
    </row>
    <row r="2486" spans="1:4">
      <c r="A2486" s="15">
        <v>51</v>
      </c>
      <c r="B2486" s="15" t="s">
        <v>61</v>
      </c>
      <c r="C2486" s="14">
        <v>0</v>
      </c>
      <c r="D2486" s="14" t="s">
        <v>653</v>
      </c>
    </row>
    <row r="2487" spans="1:4">
      <c r="A2487" s="15">
        <v>54</v>
      </c>
      <c r="B2487" s="15" t="s">
        <v>64</v>
      </c>
      <c r="C2487" s="14">
        <v>44</v>
      </c>
      <c r="D2487" s="14" t="s">
        <v>653</v>
      </c>
    </row>
    <row r="2488" spans="1:4">
      <c r="A2488" s="15">
        <v>56</v>
      </c>
      <c r="B2488" s="15" t="s">
        <v>66</v>
      </c>
      <c r="C2488" s="14">
        <v>0</v>
      </c>
      <c r="D2488" s="14" t="s">
        <v>653</v>
      </c>
    </row>
    <row r="2489" spans="1:4">
      <c r="A2489" s="15">
        <v>57</v>
      </c>
      <c r="B2489" s="15" t="s">
        <v>67</v>
      </c>
      <c r="C2489" s="14">
        <v>0</v>
      </c>
      <c r="D2489" s="14" t="s">
        <v>653</v>
      </c>
    </row>
    <row r="2490" spans="1:4">
      <c r="A2490" s="15">
        <v>366</v>
      </c>
      <c r="B2490" s="15" t="s">
        <v>389</v>
      </c>
      <c r="C2490" s="14">
        <v>107</v>
      </c>
      <c r="D2490" s="14" t="s">
        <v>653</v>
      </c>
    </row>
    <row r="2491" spans="1:4">
      <c r="A2491" s="15">
        <v>62</v>
      </c>
      <c r="B2491" s="15" t="s">
        <v>73</v>
      </c>
      <c r="C2491" s="14">
        <v>0</v>
      </c>
      <c r="D2491" s="14" t="s">
        <v>653</v>
      </c>
    </row>
    <row r="2492" spans="1:4">
      <c r="A2492" s="15">
        <v>86</v>
      </c>
      <c r="B2492" s="15" t="s">
        <v>97</v>
      </c>
      <c r="C2492" s="14">
        <v>24023</v>
      </c>
      <c r="D2492" s="14" t="s">
        <v>653</v>
      </c>
    </row>
    <row r="2493" spans="1:4">
      <c r="A2493" s="15">
        <v>99</v>
      </c>
      <c r="B2493" s="15" t="s">
        <v>110</v>
      </c>
      <c r="C2493" s="14">
        <v>0</v>
      </c>
      <c r="D2493" s="14" t="s">
        <v>653</v>
      </c>
    </row>
    <row r="2494" spans="1:4">
      <c r="A2494" s="15">
        <v>17</v>
      </c>
      <c r="B2494" s="15" t="s">
        <v>27</v>
      </c>
      <c r="C2494" s="14">
        <v>0</v>
      </c>
      <c r="D2494" s="14" t="s">
        <v>653</v>
      </c>
    </row>
    <row r="2495" spans="1:4">
      <c r="A2495" s="15">
        <v>20</v>
      </c>
      <c r="B2495" s="15" t="s">
        <v>30</v>
      </c>
      <c r="C2495" s="14">
        <v>0</v>
      </c>
      <c r="D2495" s="14" t="s">
        <v>653</v>
      </c>
    </row>
    <row r="2496" spans="1:4">
      <c r="A2496" s="15">
        <v>22</v>
      </c>
      <c r="B2496" s="15" t="s">
        <v>32</v>
      </c>
      <c r="C2496" s="14">
        <v>0</v>
      </c>
      <c r="D2496" s="14" t="s">
        <v>653</v>
      </c>
    </row>
    <row r="2497" spans="1:4">
      <c r="A2497" s="15">
        <v>64</v>
      </c>
      <c r="B2497" s="15" t="s">
        <v>75</v>
      </c>
      <c r="C2497" s="14">
        <v>0</v>
      </c>
      <c r="D2497" s="14" t="s">
        <v>653</v>
      </c>
    </row>
    <row r="2498" spans="1:4">
      <c r="A2498" s="15">
        <v>72</v>
      </c>
      <c r="B2498" s="15" t="s">
        <v>83</v>
      </c>
      <c r="C2498" s="14">
        <v>18525</v>
      </c>
      <c r="D2498" s="14" t="s">
        <v>653</v>
      </c>
    </row>
    <row r="2499" spans="1:4">
      <c r="A2499" s="15">
        <v>63</v>
      </c>
      <c r="B2499" s="15" t="s">
        <v>74</v>
      </c>
      <c r="C2499" s="14">
        <v>0</v>
      </c>
      <c r="D2499" s="14" t="s">
        <v>653</v>
      </c>
    </row>
    <row r="2500" spans="1:4">
      <c r="A2500" s="15">
        <v>74</v>
      </c>
      <c r="B2500" s="15" t="s">
        <v>85</v>
      </c>
      <c r="C2500" s="14">
        <v>0</v>
      </c>
      <c r="D2500" s="14" t="s">
        <v>653</v>
      </c>
    </row>
    <row r="2501" spans="1:4">
      <c r="A2501" s="15">
        <v>75</v>
      </c>
      <c r="B2501" s="15" t="s">
        <v>86</v>
      </c>
      <c r="C2501" s="14">
        <v>0</v>
      </c>
      <c r="D2501" s="14" t="s">
        <v>653</v>
      </c>
    </row>
    <row r="2502" spans="1:4">
      <c r="A2502" s="15">
        <v>76</v>
      </c>
      <c r="B2502" s="15" t="s">
        <v>87</v>
      </c>
      <c r="C2502" s="14">
        <v>16781</v>
      </c>
      <c r="D2502" s="14" t="s">
        <v>653</v>
      </c>
    </row>
    <row r="2503" spans="1:4">
      <c r="A2503" s="15">
        <v>78</v>
      </c>
      <c r="B2503" s="15" t="s">
        <v>89</v>
      </c>
      <c r="C2503" s="14">
        <v>737230</v>
      </c>
      <c r="D2503" s="14" t="s">
        <v>653</v>
      </c>
    </row>
    <row r="2504" spans="1:4">
      <c r="A2504" s="15">
        <v>80</v>
      </c>
      <c r="B2504" s="15" t="s">
        <v>91</v>
      </c>
      <c r="C2504" s="14">
        <v>0</v>
      </c>
      <c r="D2504" s="14" t="s">
        <v>653</v>
      </c>
    </row>
    <row r="2505" spans="1:4">
      <c r="A2505" s="15">
        <v>82</v>
      </c>
      <c r="B2505" s="15" t="s">
        <v>93</v>
      </c>
      <c r="C2505" s="14">
        <v>0</v>
      </c>
      <c r="D2505" s="14" t="s">
        <v>653</v>
      </c>
    </row>
    <row r="2506" spans="1:4">
      <c r="A2506" s="15">
        <v>88</v>
      </c>
      <c r="B2506" s="15" t="s">
        <v>99</v>
      </c>
      <c r="C2506" s="14">
        <v>0</v>
      </c>
      <c r="D2506" s="14" t="s">
        <v>653</v>
      </c>
    </row>
    <row r="2507" spans="1:4">
      <c r="A2507" s="15">
        <v>84</v>
      </c>
      <c r="B2507" s="15" t="s">
        <v>95</v>
      </c>
      <c r="C2507" s="14">
        <v>42039</v>
      </c>
      <c r="D2507" s="14" t="s">
        <v>653</v>
      </c>
    </row>
    <row r="2508" spans="1:4">
      <c r="A2508" s="15">
        <v>85</v>
      </c>
      <c r="B2508" s="15" t="s">
        <v>96</v>
      </c>
      <c r="C2508" s="14">
        <v>1802</v>
      </c>
      <c r="D2508" s="14" t="s">
        <v>653</v>
      </c>
    </row>
    <row r="2509" spans="1:4">
      <c r="A2509" s="15">
        <v>83</v>
      </c>
      <c r="B2509" s="15" t="s">
        <v>94</v>
      </c>
      <c r="C2509" s="14">
        <v>0</v>
      </c>
      <c r="D2509" s="14" t="s">
        <v>653</v>
      </c>
    </row>
    <row r="2510" spans="1:4">
      <c r="A2510" s="15">
        <v>81</v>
      </c>
      <c r="B2510" s="15" t="s">
        <v>92</v>
      </c>
      <c r="C2510" s="14">
        <v>0</v>
      </c>
      <c r="D2510" s="14" t="s">
        <v>653</v>
      </c>
    </row>
    <row r="2511" spans="1:4">
      <c r="A2511" s="15">
        <v>90</v>
      </c>
      <c r="B2511" s="15" t="s">
        <v>101</v>
      </c>
      <c r="C2511" s="14">
        <v>7848</v>
      </c>
      <c r="D2511" s="14" t="s">
        <v>653</v>
      </c>
    </row>
    <row r="2512" spans="1:4">
      <c r="A2512" s="15">
        <v>65</v>
      </c>
      <c r="B2512" s="15" t="s">
        <v>76</v>
      </c>
      <c r="C2512" s="14">
        <v>0</v>
      </c>
      <c r="D2512" s="14" t="s">
        <v>653</v>
      </c>
    </row>
    <row r="2513" spans="1:4">
      <c r="A2513" s="15">
        <v>66</v>
      </c>
      <c r="B2513" s="15" t="s">
        <v>77</v>
      </c>
      <c r="C2513" s="14">
        <v>0</v>
      </c>
      <c r="D2513" s="14" t="s">
        <v>653</v>
      </c>
    </row>
    <row r="2514" spans="1:4">
      <c r="A2514" s="15">
        <v>118</v>
      </c>
      <c r="B2514" s="15" t="s">
        <v>131</v>
      </c>
      <c r="C2514" s="14">
        <v>0</v>
      </c>
      <c r="D2514" s="14" t="s">
        <v>653</v>
      </c>
    </row>
    <row r="2515" spans="1:4">
      <c r="A2515" s="15">
        <v>119</v>
      </c>
      <c r="B2515" s="15" t="s">
        <v>134</v>
      </c>
      <c r="C2515" s="14">
        <v>0</v>
      </c>
      <c r="D2515" s="14" t="s">
        <v>653</v>
      </c>
    </row>
    <row r="2516" spans="1:4">
      <c r="A2516" s="15">
        <v>120</v>
      </c>
      <c r="B2516" s="15" t="s">
        <v>135</v>
      </c>
      <c r="C2516" s="14">
        <v>15261</v>
      </c>
      <c r="D2516" s="14" t="s">
        <v>653</v>
      </c>
    </row>
    <row r="2517" spans="1:4">
      <c r="A2517" s="15">
        <v>121</v>
      </c>
      <c r="B2517" s="15" t="s">
        <v>136</v>
      </c>
      <c r="C2517" s="14">
        <v>49723</v>
      </c>
      <c r="D2517" s="14" t="s">
        <v>653</v>
      </c>
    </row>
    <row r="2518" spans="1:4">
      <c r="A2518" s="15">
        <v>122</v>
      </c>
      <c r="B2518" s="15" t="s">
        <v>137</v>
      </c>
      <c r="C2518" s="14">
        <v>0</v>
      </c>
      <c r="D2518" s="14" t="s">
        <v>653</v>
      </c>
    </row>
    <row r="2519" spans="1:4">
      <c r="A2519" s="15">
        <v>19</v>
      </c>
      <c r="B2519" s="15" t="s">
        <v>29</v>
      </c>
      <c r="C2519" s="14">
        <v>0</v>
      </c>
      <c r="D2519" s="14" t="s">
        <v>653</v>
      </c>
    </row>
    <row r="2520" spans="1:4">
      <c r="A2520" s="15">
        <v>100</v>
      </c>
      <c r="B2520" s="15" t="s">
        <v>112</v>
      </c>
      <c r="C2520" s="14">
        <v>695</v>
      </c>
      <c r="D2520" s="14" t="s">
        <v>653</v>
      </c>
    </row>
    <row r="2521" spans="1:4">
      <c r="A2521" s="15">
        <v>101</v>
      </c>
      <c r="B2521" s="15" t="s">
        <v>113</v>
      </c>
      <c r="C2521" s="14">
        <v>0</v>
      </c>
      <c r="D2521" s="14" t="s">
        <v>653</v>
      </c>
    </row>
    <row r="2522" spans="1:4">
      <c r="A2522" s="15">
        <v>102</v>
      </c>
      <c r="B2522" s="15" t="s">
        <v>114</v>
      </c>
      <c r="C2522" s="14">
        <v>0</v>
      </c>
      <c r="D2522" s="14" t="s">
        <v>653</v>
      </c>
    </row>
    <row r="2523" spans="1:4">
      <c r="A2523" s="15">
        <v>103</v>
      </c>
      <c r="B2523" s="15" t="s">
        <v>115</v>
      </c>
      <c r="C2523" s="14">
        <v>0</v>
      </c>
      <c r="D2523" s="14" t="s">
        <v>653</v>
      </c>
    </row>
    <row r="2524" spans="1:4">
      <c r="A2524" s="15">
        <v>104</v>
      </c>
      <c r="B2524" s="15" t="s">
        <v>116</v>
      </c>
      <c r="C2524" s="14">
        <v>0</v>
      </c>
      <c r="D2524" s="14" t="s">
        <v>653</v>
      </c>
    </row>
    <row r="2525" spans="1:4">
      <c r="A2525" s="15">
        <v>105</v>
      </c>
      <c r="B2525" s="15" t="s">
        <v>117</v>
      </c>
      <c r="C2525" s="14">
        <v>0</v>
      </c>
      <c r="D2525" s="14" t="s">
        <v>653</v>
      </c>
    </row>
    <row r="2526" spans="1:4">
      <c r="A2526" s="15">
        <v>106</v>
      </c>
      <c r="B2526" s="15" t="s">
        <v>118</v>
      </c>
      <c r="C2526" s="14">
        <v>0</v>
      </c>
      <c r="D2526" s="14" t="s">
        <v>653</v>
      </c>
    </row>
    <row r="2527" spans="1:4">
      <c r="A2527" s="15">
        <v>107</v>
      </c>
      <c r="B2527" s="15" t="s">
        <v>119</v>
      </c>
      <c r="C2527" s="14">
        <v>3588</v>
      </c>
      <c r="D2527" s="14" t="s">
        <v>653</v>
      </c>
    </row>
    <row r="2528" spans="1:4">
      <c r="A2528" s="15">
        <v>172</v>
      </c>
      <c r="B2528" s="15" t="s">
        <v>189</v>
      </c>
      <c r="C2528" s="14">
        <v>0</v>
      </c>
      <c r="D2528" s="14" t="s">
        <v>653</v>
      </c>
    </row>
    <row r="2529" spans="1:4">
      <c r="A2529" s="15">
        <v>111</v>
      </c>
      <c r="B2529" s="15" t="s">
        <v>123</v>
      </c>
      <c r="C2529" s="14">
        <v>13615</v>
      </c>
      <c r="D2529" s="14" t="s">
        <v>653</v>
      </c>
    </row>
    <row r="2530" spans="1:4">
      <c r="A2530" s="15">
        <v>117</v>
      </c>
      <c r="B2530" s="15" t="s">
        <v>129</v>
      </c>
      <c r="C2530" s="14">
        <v>1668</v>
      </c>
      <c r="D2530" s="14" t="s">
        <v>653</v>
      </c>
    </row>
    <row r="2531" spans="1:4">
      <c r="A2531" s="15">
        <v>110</v>
      </c>
      <c r="B2531" s="15" t="s">
        <v>122</v>
      </c>
      <c r="C2531" s="14">
        <v>0</v>
      </c>
      <c r="D2531" s="14" t="s">
        <v>653</v>
      </c>
    </row>
    <row r="2532" spans="1:4">
      <c r="A2532" s="15">
        <v>112</v>
      </c>
      <c r="B2532" s="15" t="s">
        <v>124</v>
      </c>
      <c r="C2532" s="14">
        <v>0</v>
      </c>
      <c r="D2532" s="14" t="s">
        <v>653</v>
      </c>
    </row>
    <row r="2533" spans="1:4">
      <c r="A2533" s="15">
        <v>113</v>
      </c>
      <c r="B2533" s="15" t="s">
        <v>125</v>
      </c>
      <c r="C2533" s="14">
        <v>82</v>
      </c>
      <c r="D2533" s="14" t="s">
        <v>653</v>
      </c>
    </row>
    <row r="2534" spans="1:4">
      <c r="A2534" s="15">
        <v>114</v>
      </c>
      <c r="B2534" s="15" t="s">
        <v>126</v>
      </c>
      <c r="C2534" s="14">
        <v>50</v>
      </c>
      <c r="D2534" s="14" t="s">
        <v>653</v>
      </c>
    </row>
    <row r="2535" spans="1:4">
      <c r="A2535" s="15">
        <v>115</v>
      </c>
      <c r="B2535" s="15" t="s">
        <v>127</v>
      </c>
      <c r="C2535" s="14">
        <v>0</v>
      </c>
      <c r="D2535" s="14" t="s">
        <v>653</v>
      </c>
    </row>
    <row r="2536" spans="1:4">
      <c r="A2536" s="15">
        <v>575</v>
      </c>
      <c r="B2536" s="15" t="s">
        <v>605</v>
      </c>
      <c r="C2536" s="14">
        <v>40</v>
      </c>
      <c r="D2536" s="14" t="s">
        <v>653</v>
      </c>
    </row>
    <row r="2537" spans="1:4">
      <c r="A2537" s="15">
        <v>123</v>
      </c>
      <c r="B2537" s="15" t="s">
        <v>138</v>
      </c>
      <c r="C2537" s="14">
        <v>341</v>
      </c>
      <c r="D2537" s="14" t="s">
        <v>653</v>
      </c>
    </row>
    <row r="2538" spans="1:4">
      <c r="A2538" s="15">
        <v>69</v>
      </c>
      <c r="B2538" s="15" t="s">
        <v>80</v>
      </c>
      <c r="C2538" s="14">
        <v>0</v>
      </c>
      <c r="D2538" s="14" t="s">
        <v>653</v>
      </c>
    </row>
    <row r="2539" spans="1:4">
      <c r="A2539" s="15">
        <v>142</v>
      </c>
      <c r="B2539" s="15" t="s">
        <v>158</v>
      </c>
      <c r="C2539" s="14">
        <v>0</v>
      </c>
      <c r="D2539" s="14" t="s">
        <v>653</v>
      </c>
    </row>
    <row r="2540" spans="1:4">
      <c r="A2540" s="15">
        <v>143</v>
      </c>
      <c r="B2540" s="15" t="s">
        <v>159</v>
      </c>
      <c r="C2540" s="14">
        <v>0</v>
      </c>
      <c r="D2540" s="14" t="s">
        <v>653</v>
      </c>
    </row>
    <row r="2541" spans="1:4">
      <c r="A2541" s="15">
        <v>144</v>
      </c>
      <c r="B2541" s="15" t="s">
        <v>160</v>
      </c>
      <c r="C2541" s="14">
        <v>451</v>
      </c>
      <c r="D2541" s="14" t="s">
        <v>653</v>
      </c>
    </row>
    <row r="2542" spans="1:4">
      <c r="A2542" s="15">
        <v>145</v>
      </c>
      <c r="B2542" s="15" t="s">
        <v>161</v>
      </c>
      <c r="C2542" s="14">
        <v>0</v>
      </c>
      <c r="D2542" s="14" t="s">
        <v>653</v>
      </c>
    </row>
    <row r="2543" spans="1:4">
      <c r="A2543" s="15">
        <v>146</v>
      </c>
      <c r="B2543" s="15" t="s">
        <v>162</v>
      </c>
      <c r="C2543" s="14">
        <v>0</v>
      </c>
      <c r="D2543" s="14" t="s">
        <v>653</v>
      </c>
    </row>
    <row r="2544" spans="1:4">
      <c r="A2544" s="15">
        <v>147</v>
      </c>
      <c r="B2544" s="15" t="s">
        <v>163</v>
      </c>
      <c r="C2544" s="14">
        <v>0</v>
      </c>
      <c r="D2544" s="14" t="s">
        <v>653</v>
      </c>
    </row>
    <row r="2545" spans="1:4">
      <c r="A2545" s="15">
        <v>67</v>
      </c>
      <c r="B2545" s="15" t="s">
        <v>78</v>
      </c>
      <c r="C2545" s="14">
        <v>3061</v>
      </c>
      <c r="D2545" s="14" t="s">
        <v>653</v>
      </c>
    </row>
    <row r="2546" spans="1:4">
      <c r="A2546" s="15">
        <v>68</v>
      </c>
      <c r="B2546" s="15" t="s">
        <v>79</v>
      </c>
      <c r="C2546" s="14">
        <v>0</v>
      </c>
      <c r="D2546" s="14" t="s">
        <v>653</v>
      </c>
    </row>
    <row r="2547" spans="1:4">
      <c r="A2547" s="15">
        <v>70</v>
      </c>
      <c r="B2547" s="15" t="s">
        <v>81</v>
      </c>
      <c r="C2547" s="14">
        <v>0</v>
      </c>
      <c r="D2547" s="14" t="s">
        <v>653</v>
      </c>
    </row>
    <row r="2548" spans="1:4">
      <c r="A2548" s="15">
        <v>87</v>
      </c>
      <c r="B2548" s="15" t="s">
        <v>98</v>
      </c>
      <c r="C2548" s="14">
        <v>0</v>
      </c>
      <c r="D2548" s="14" t="s">
        <v>653</v>
      </c>
    </row>
    <row r="2549" spans="1:4">
      <c r="A2549" s="15">
        <v>94</v>
      </c>
      <c r="B2549" s="15" t="s">
        <v>105</v>
      </c>
      <c r="C2549" s="14">
        <v>2092</v>
      </c>
      <c r="D2549" s="14" t="s">
        <v>653</v>
      </c>
    </row>
    <row r="2550" spans="1:4">
      <c r="A2550" s="15">
        <v>89</v>
      </c>
      <c r="B2550" s="15" t="s">
        <v>100</v>
      </c>
      <c r="C2550" s="14">
        <v>0</v>
      </c>
      <c r="D2550" s="14" t="s">
        <v>653</v>
      </c>
    </row>
    <row r="2551" spans="1:4">
      <c r="A2551" s="15">
        <v>91</v>
      </c>
      <c r="B2551" s="15" t="s">
        <v>102</v>
      </c>
      <c r="C2551" s="14">
        <v>0</v>
      </c>
      <c r="D2551" s="14" t="s">
        <v>653</v>
      </c>
    </row>
    <row r="2552" spans="1:4">
      <c r="A2552" s="15">
        <v>95</v>
      </c>
      <c r="B2552" s="15" t="s">
        <v>106</v>
      </c>
      <c r="C2552" s="14">
        <v>1834</v>
      </c>
      <c r="D2552" s="14" t="s">
        <v>653</v>
      </c>
    </row>
    <row r="2553" spans="1:4">
      <c r="A2553" s="15">
        <v>96</v>
      </c>
      <c r="B2553" s="15" t="s">
        <v>107</v>
      </c>
      <c r="C2553" s="14">
        <v>0</v>
      </c>
      <c r="D2553" s="14" t="s">
        <v>653</v>
      </c>
    </row>
    <row r="2554" spans="1:4">
      <c r="A2554" s="15">
        <v>97</v>
      </c>
      <c r="B2554" s="15" t="s">
        <v>108</v>
      </c>
      <c r="C2554" s="14">
        <v>1020</v>
      </c>
      <c r="D2554" s="14" t="s">
        <v>653</v>
      </c>
    </row>
    <row r="2555" spans="1:4">
      <c r="A2555" s="15">
        <v>98</v>
      </c>
      <c r="B2555" s="15" t="s">
        <v>109</v>
      </c>
      <c r="C2555" s="14">
        <v>0</v>
      </c>
      <c r="D2555" s="14" t="s">
        <v>653</v>
      </c>
    </row>
    <row r="2556" spans="1:4">
      <c r="A2556" s="15">
        <v>116</v>
      </c>
      <c r="B2556" s="15" t="s">
        <v>128</v>
      </c>
      <c r="C2556" s="14">
        <v>0</v>
      </c>
      <c r="D2556" s="14" t="s">
        <v>653</v>
      </c>
    </row>
    <row r="2557" spans="1:4">
      <c r="A2557" s="15">
        <v>108</v>
      </c>
      <c r="B2557" s="15" t="s">
        <v>120</v>
      </c>
      <c r="C2557" s="14">
        <v>0</v>
      </c>
      <c r="D2557" s="14" t="s">
        <v>653</v>
      </c>
    </row>
    <row r="2558" spans="1:4">
      <c r="A2558" s="15">
        <v>354</v>
      </c>
      <c r="B2558" s="15" t="s">
        <v>377</v>
      </c>
      <c r="C2558" s="14">
        <v>30062</v>
      </c>
      <c r="D2558" s="14" t="s">
        <v>653</v>
      </c>
    </row>
    <row r="2559" spans="1:4">
      <c r="A2559" s="15">
        <v>126</v>
      </c>
      <c r="B2559" s="15" t="s">
        <v>141</v>
      </c>
      <c r="C2559" s="14">
        <v>44510</v>
      </c>
      <c r="D2559" s="14" t="s">
        <v>653</v>
      </c>
    </row>
    <row r="2560" spans="1:4">
      <c r="A2560" s="15">
        <v>127</v>
      </c>
      <c r="B2560" s="15" t="s">
        <v>142</v>
      </c>
      <c r="C2560" s="14">
        <v>186389</v>
      </c>
      <c r="D2560" s="14" t="s">
        <v>653</v>
      </c>
    </row>
    <row r="2561" spans="1:4">
      <c r="A2561" s="15">
        <v>128</v>
      </c>
      <c r="B2561" s="15" t="s">
        <v>143</v>
      </c>
      <c r="C2561" s="14">
        <v>0</v>
      </c>
      <c r="D2561" s="14" t="s">
        <v>653</v>
      </c>
    </row>
    <row r="2562" spans="1:4">
      <c r="A2562" s="15">
        <v>129</v>
      </c>
      <c r="B2562" s="15" t="s">
        <v>144</v>
      </c>
      <c r="C2562" s="14">
        <v>0</v>
      </c>
      <c r="D2562" s="14" t="s">
        <v>653</v>
      </c>
    </row>
    <row r="2563" spans="1:4">
      <c r="A2563" s="15">
        <v>130</v>
      </c>
      <c r="B2563" s="15" t="s">
        <v>145</v>
      </c>
      <c r="C2563" s="14">
        <v>0</v>
      </c>
      <c r="D2563" s="14" t="s">
        <v>653</v>
      </c>
    </row>
    <row r="2564" spans="1:4">
      <c r="A2564" s="15">
        <v>134</v>
      </c>
      <c r="B2564" s="15" t="s">
        <v>149</v>
      </c>
      <c r="C2564" s="14">
        <v>466</v>
      </c>
      <c r="D2564" s="14" t="s">
        <v>653</v>
      </c>
    </row>
    <row r="2565" spans="1:4">
      <c r="A2565" s="15">
        <v>135</v>
      </c>
      <c r="B2565" s="15" t="s">
        <v>150</v>
      </c>
      <c r="C2565" s="14">
        <v>0</v>
      </c>
      <c r="D2565" s="14" t="s">
        <v>653</v>
      </c>
    </row>
    <row r="2566" spans="1:4">
      <c r="A2566" s="15">
        <v>136</v>
      </c>
      <c r="B2566" s="15" t="s">
        <v>151</v>
      </c>
      <c r="C2566" s="14">
        <v>0</v>
      </c>
      <c r="D2566" s="14" t="s">
        <v>653</v>
      </c>
    </row>
    <row r="2567" spans="1:4">
      <c r="A2567" s="15">
        <v>137</v>
      </c>
      <c r="B2567" s="15" t="s">
        <v>152</v>
      </c>
      <c r="C2567" s="14">
        <v>0</v>
      </c>
      <c r="D2567" s="14" t="s">
        <v>653</v>
      </c>
    </row>
    <row r="2568" spans="1:4">
      <c r="A2568" s="15">
        <v>138</v>
      </c>
      <c r="B2568" s="15" t="s">
        <v>154</v>
      </c>
      <c r="C2568" s="14">
        <v>0</v>
      </c>
      <c r="D2568" s="14" t="s">
        <v>653</v>
      </c>
    </row>
    <row r="2569" spans="1:4">
      <c r="A2569" s="15">
        <v>139</v>
      </c>
      <c r="B2569" s="15" t="s">
        <v>155</v>
      </c>
      <c r="C2569" s="14">
        <v>0</v>
      </c>
      <c r="D2569" s="14" t="s">
        <v>653</v>
      </c>
    </row>
    <row r="2570" spans="1:4">
      <c r="A2570" s="15">
        <v>140</v>
      </c>
      <c r="B2570" s="15" t="s">
        <v>156</v>
      </c>
      <c r="C2570" s="14">
        <v>0</v>
      </c>
      <c r="D2570" s="14" t="s">
        <v>653</v>
      </c>
    </row>
    <row r="2571" spans="1:4">
      <c r="A2571" s="15">
        <v>141</v>
      </c>
      <c r="B2571" s="15" t="s">
        <v>157</v>
      </c>
      <c r="C2571" s="14">
        <v>0</v>
      </c>
      <c r="D2571" s="14" t="s">
        <v>653</v>
      </c>
    </row>
    <row r="2572" spans="1:4">
      <c r="A2572" s="15">
        <v>150</v>
      </c>
      <c r="B2572" s="15" t="s">
        <v>166</v>
      </c>
      <c r="C2572" s="14">
        <v>0</v>
      </c>
      <c r="D2572" s="14" t="s">
        <v>653</v>
      </c>
    </row>
    <row r="2573" spans="1:4">
      <c r="A2573" s="15">
        <v>151</v>
      </c>
      <c r="B2573" s="15" t="s">
        <v>167</v>
      </c>
      <c r="C2573" s="14">
        <v>3571</v>
      </c>
      <c r="D2573" s="14" t="s">
        <v>653</v>
      </c>
    </row>
    <row r="2574" spans="1:4">
      <c r="A2574" s="15">
        <v>152</v>
      </c>
      <c r="B2574" s="15" t="s">
        <v>168</v>
      </c>
      <c r="C2574" s="14">
        <v>1458</v>
      </c>
      <c r="D2574" s="14" t="s">
        <v>653</v>
      </c>
    </row>
    <row r="2575" spans="1:4">
      <c r="A2575" s="15">
        <v>153</v>
      </c>
      <c r="B2575" s="15" t="s">
        <v>169</v>
      </c>
      <c r="C2575" s="14">
        <v>0</v>
      </c>
      <c r="D2575" s="14" t="s">
        <v>653</v>
      </c>
    </row>
    <row r="2576" spans="1:4">
      <c r="A2576" s="15">
        <v>154</v>
      </c>
      <c r="B2576" s="15" t="s">
        <v>170</v>
      </c>
      <c r="C2576" s="14">
        <v>878</v>
      </c>
      <c r="D2576" s="14" t="s">
        <v>653</v>
      </c>
    </row>
    <row r="2577" spans="1:4">
      <c r="A2577" s="15">
        <v>156</v>
      </c>
      <c r="B2577" s="15" t="s">
        <v>172</v>
      </c>
      <c r="C2577" s="14">
        <v>0</v>
      </c>
      <c r="D2577" s="14" t="s">
        <v>653</v>
      </c>
    </row>
    <row r="2578" spans="1:4">
      <c r="A2578" s="15">
        <v>157</v>
      </c>
      <c r="B2578" s="15" t="s">
        <v>173</v>
      </c>
      <c r="C2578" s="14">
        <v>0</v>
      </c>
      <c r="D2578" s="14" t="s">
        <v>653</v>
      </c>
    </row>
    <row r="2579" spans="1:4">
      <c r="A2579" s="15">
        <v>159</v>
      </c>
      <c r="B2579" s="15" t="s">
        <v>175</v>
      </c>
      <c r="C2579" s="14">
        <v>0</v>
      </c>
      <c r="D2579" s="14" t="s">
        <v>653</v>
      </c>
    </row>
    <row r="2580" spans="1:4">
      <c r="A2580" s="15">
        <v>160</v>
      </c>
      <c r="B2580" s="15" t="s">
        <v>176</v>
      </c>
      <c r="C2580" s="14">
        <v>0</v>
      </c>
      <c r="D2580" s="14" t="s">
        <v>653</v>
      </c>
    </row>
    <row r="2581" spans="1:4">
      <c r="A2581" s="15">
        <v>161</v>
      </c>
      <c r="B2581" s="15" t="s">
        <v>177</v>
      </c>
      <c r="C2581" s="14">
        <v>0</v>
      </c>
      <c r="D2581" s="14" t="s">
        <v>653</v>
      </c>
    </row>
    <row r="2582" spans="1:4">
      <c r="A2582" s="15">
        <v>162</v>
      </c>
      <c r="B2582" s="15" t="s">
        <v>178</v>
      </c>
      <c r="C2582" s="14">
        <v>0</v>
      </c>
      <c r="D2582" s="14" t="s">
        <v>653</v>
      </c>
    </row>
    <row r="2583" spans="1:4">
      <c r="A2583" s="15">
        <v>163</v>
      </c>
      <c r="B2583" s="15" t="s">
        <v>180</v>
      </c>
      <c r="C2583" s="14">
        <v>5079</v>
      </c>
      <c r="D2583" s="14" t="s">
        <v>653</v>
      </c>
    </row>
    <row r="2584" spans="1:4">
      <c r="A2584" s="15">
        <v>164</v>
      </c>
      <c r="B2584" s="15" t="s">
        <v>181</v>
      </c>
      <c r="C2584" s="14">
        <v>0</v>
      </c>
      <c r="D2584" s="14" t="s">
        <v>653</v>
      </c>
    </row>
    <row r="2585" spans="1:4">
      <c r="A2585" s="15">
        <v>165</v>
      </c>
      <c r="B2585" s="15" t="s">
        <v>182</v>
      </c>
      <c r="C2585" s="14">
        <v>0</v>
      </c>
      <c r="D2585" s="14" t="s">
        <v>653</v>
      </c>
    </row>
    <row r="2586" spans="1:4">
      <c r="A2586" s="15">
        <v>166</v>
      </c>
      <c r="B2586" s="15" t="s">
        <v>183</v>
      </c>
      <c r="C2586" s="14">
        <v>4969</v>
      </c>
      <c r="D2586" s="14" t="s">
        <v>653</v>
      </c>
    </row>
    <row r="2587" spans="1:4">
      <c r="A2587" s="15">
        <v>167</v>
      </c>
      <c r="B2587" s="15" t="s">
        <v>184</v>
      </c>
      <c r="C2587" s="14">
        <v>5540</v>
      </c>
      <c r="D2587" s="14" t="s">
        <v>653</v>
      </c>
    </row>
    <row r="2588" spans="1:4">
      <c r="A2588" s="15">
        <v>168</v>
      </c>
      <c r="B2588" s="15" t="s">
        <v>185</v>
      </c>
      <c r="C2588" s="14">
        <v>5324</v>
      </c>
      <c r="D2588" s="14" t="s">
        <v>653</v>
      </c>
    </row>
    <row r="2589" spans="1:4">
      <c r="A2589" s="15">
        <v>169</v>
      </c>
      <c r="B2589" s="15" t="s">
        <v>186</v>
      </c>
      <c r="C2589" s="14">
        <v>0</v>
      </c>
      <c r="D2589" s="14" t="s">
        <v>653</v>
      </c>
    </row>
    <row r="2590" spans="1:4">
      <c r="A2590" s="15">
        <v>170</v>
      </c>
      <c r="B2590" s="15" t="s">
        <v>187</v>
      </c>
      <c r="C2590" s="14">
        <v>50329</v>
      </c>
      <c r="D2590" s="14" t="s">
        <v>653</v>
      </c>
    </row>
    <row r="2591" spans="1:4">
      <c r="A2591" s="15">
        <v>155</v>
      </c>
      <c r="B2591" s="15" t="s">
        <v>171</v>
      </c>
      <c r="C2591" s="14">
        <v>0</v>
      </c>
      <c r="D2591" s="14" t="s">
        <v>653</v>
      </c>
    </row>
    <row r="2592" spans="1:4">
      <c r="A2592" s="15">
        <v>79</v>
      </c>
      <c r="B2592" s="15" t="s">
        <v>90</v>
      </c>
      <c r="C2592" s="14">
        <v>2336</v>
      </c>
      <c r="D2592" s="14" t="s">
        <v>653</v>
      </c>
    </row>
    <row r="2593" spans="1:4">
      <c r="A2593" s="15">
        <v>171</v>
      </c>
      <c r="B2593" s="15" t="s">
        <v>188</v>
      </c>
      <c r="C2593" s="14">
        <v>37021</v>
      </c>
      <c r="D2593" s="14" t="s">
        <v>653</v>
      </c>
    </row>
    <row r="2594" spans="1:4">
      <c r="A2594" s="15">
        <v>178</v>
      </c>
      <c r="B2594" s="15" t="s">
        <v>195</v>
      </c>
      <c r="C2594" s="14">
        <v>0</v>
      </c>
      <c r="D2594" s="14" t="s">
        <v>653</v>
      </c>
    </row>
    <row r="2595" spans="1:4">
      <c r="A2595" s="15">
        <v>179</v>
      </c>
      <c r="B2595" s="15" t="s">
        <v>196</v>
      </c>
      <c r="C2595" s="14">
        <v>238559</v>
      </c>
      <c r="D2595" s="14" t="s">
        <v>653</v>
      </c>
    </row>
    <row r="2596" spans="1:4">
      <c r="A2596" s="15">
        <v>180</v>
      </c>
      <c r="B2596" s="15" t="s">
        <v>197</v>
      </c>
      <c r="C2596" s="14">
        <v>0</v>
      </c>
      <c r="D2596" s="14" t="s">
        <v>653</v>
      </c>
    </row>
    <row r="2597" spans="1:4">
      <c r="A2597" s="15">
        <v>181</v>
      </c>
      <c r="B2597" s="15" t="s">
        <v>198</v>
      </c>
      <c r="C2597" s="14">
        <v>0</v>
      </c>
      <c r="D2597" s="14" t="s">
        <v>653</v>
      </c>
    </row>
    <row r="2598" spans="1:4">
      <c r="A2598" s="15">
        <v>182</v>
      </c>
      <c r="B2598" s="15" t="s">
        <v>199</v>
      </c>
      <c r="C2598" s="14">
        <v>406801</v>
      </c>
      <c r="D2598" s="14" t="s">
        <v>653</v>
      </c>
    </row>
    <row r="2599" spans="1:4">
      <c r="A2599" s="15">
        <v>183</v>
      </c>
      <c r="B2599" s="15" t="s">
        <v>200</v>
      </c>
      <c r="C2599" s="14">
        <v>0</v>
      </c>
      <c r="D2599" s="14" t="s">
        <v>653</v>
      </c>
    </row>
    <row r="2600" spans="1:4">
      <c r="A2600" s="15">
        <v>450</v>
      </c>
      <c r="B2600" s="15" t="s">
        <v>475</v>
      </c>
      <c r="C2600" s="14">
        <v>35898</v>
      </c>
      <c r="D2600" s="14" t="s">
        <v>653</v>
      </c>
    </row>
    <row r="2601" spans="1:4">
      <c r="A2601" s="15">
        <v>589</v>
      </c>
      <c r="B2601" s="15" t="s">
        <v>619</v>
      </c>
      <c r="C2601" s="14">
        <v>0</v>
      </c>
      <c r="D2601" s="14" t="s">
        <v>653</v>
      </c>
    </row>
    <row r="2602" spans="1:4">
      <c r="A2602" s="14">
        <v>590</v>
      </c>
      <c r="B2602" s="15" t="s">
        <v>620</v>
      </c>
      <c r="C2602" s="14">
        <v>0</v>
      </c>
      <c r="D2602" s="14" t="s">
        <v>653</v>
      </c>
    </row>
    <row r="2603" spans="1:4">
      <c r="A2603" s="14">
        <v>591</v>
      </c>
      <c r="B2603" s="15" t="s">
        <v>621</v>
      </c>
      <c r="C2603" s="14">
        <v>0</v>
      </c>
      <c r="D2603" s="14" t="s">
        <v>653</v>
      </c>
    </row>
    <row r="2604" spans="1:4">
      <c r="A2604" s="14">
        <v>592</v>
      </c>
      <c r="B2604" s="15" t="s">
        <v>622</v>
      </c>
      <c r="C2604" s="14">
        <v>0</v>
      </c>
      <c r="D2604" s="14" t="s">
        <v>653</v>
      </c>
    </row>
    <row r="2605" spans="1:4">
      <c r="A2605" s="14">
        <v>593</v>
      </c>
      <c r="B2605" s="15" t="s">
        <v>623</v>
      </c>
      <c r="C2605" s="14">
        <v>0</v>
      </c>
      <c r="D2605" s="14" t="s">
        <v>653</v>
      </c>
    </row>
    <row r="2606" spans="1:4">
      <c r="A2606" s="14">
        <v>594</v>
      </c>
      <c r="B2606" s="15" t="s">
        <v>624</v>
      </c>
      <c r="C2606" s="14">
        <v>0</v>
      </c>
      <c r="D2606" s="14" t="s">
        <v>653</v>
      </c>
    </row>
    <row r="2607" spans="1:4">
      <c r="A2607" s="14">
        <v>595</v>
      </c>
      <c r="B2607" s="15" t="s">
        <v>625</v>
      </c>
      <c r="C2607" s="14">
        <v>0</v>
      </c>
      <c r="D2607" s="14" t="s">
        <v>653</v>
      </c>
    </row>
    <row r="2608" spans="1:4">
      <c r="A2608" s="15">
        <v>39</v>
      </c>
      <c r="B2608" s="15" t="s">
        <v>49</v>
      </c>
      <c r="C2608" s="14">
        <v>0</v>
      </c>
      <c r="D2608" s="14" t="s">
        <v>653</v>
      </c>
    </row>
    <row r="2609" spans="1:4">
      <c r="A2609" s="15">
        <v>42</v>
      </c>
      <c r="B2609" s="15" t="s">
        <v>52</v>
      </c>
      <c r="C2609" s="14">
        <v>0</v>
      </c>
      <c r="D2609" s="14" t="s">
        <v>653</v>
      </c>
    </row>
    <row r="2610" spans="1:4">
      <c r="A2610" s="15">
        <v>173</v>
      </c>
      <c r="B2610" s="15" t="s">
        <v>190</v>
      </c>
      <c r="C2610" s="14">
        <v>0</v>
      </c>
      <c r="D2610" s="14" t="s">
        <v>653</v>
      </c>
    </row>
    <row r="2611" spans="1:4">
      <c r="A2611" s="15">
        <v>174</v>
      </c>
      <c r="B2611" s="15" t="s">
        <v>642</v>
      </c>
      <c r="C2611" s="14">
        <v>17240</v>
      </c>
      <c r="D2611" s="14" t="s">
        <v>653</v>
      </c>
    </row>
    <row r="2612" spans="1:4">
      <c r="A2612" s="15">
        <v>175</v>
      </c>
      <c r="B2612" s="15" t="s">
        <v>192</v>
      </c>
      <c r="C2612" s="14">
        <v>0</v>
      </c>
      <c r="D2612" s="14" t="s">
        <v>653</v>
      </c>
    </row>
    <row r="2613" spans="1:4">
      <c r="A2613" s="15">
        <v>177</v>
      </c>
      <c r="B2613" s="15" t="s">
        <v>194</v>
      </c>
      <c r="C2613" s="14">
        <v>0</v>
      </c>
      <c r="D2613" s="14" t="s">
        <v>653</v>
      </c>
    </row>
    <row r="2614" spans="1:4">
      <c r="A2614" s="15">
        <v>185</v>
      </c>
      <c r="B2614" s="15" t="s">
        <v>202</v>
      </c>
      <c r="C2614" s="14">
        <v>0</v>
      </c>
      <c r="D2614" s="14" t="s">
        <v>653</v>
      </c>
    </row>
    <row r="2615" spans="1:4">
      <c r="A2615" s="15">
        <v>445</v>
      </c>
      <c r="B2615" s="15" t="s">
        <v>470</v>
      </c>
      <c r="C2615" s="14">
        <v>0</v>
      </c>
      <c r="D2615" s="14" t="s">
        <v>653</v>
      </c>
    </row>
    <row r="2616" spans="1:4">
      <c r="A2616" s="15">
        <v>446</v>
      </c>
      <c r="B2616" s="15" t="s">
        <v>471</v>
      </c>
      <c r="C2616" s="14">
        <v>0</v>
      </c>
      <c r="D2616" s="14" t="s">
        <v>653</v>
      </c>
    </row>
    <row r="2617" spans="1:4">
      <c r="A2617" s="15">
        <v>587</v>
      </c>
      <c r="B2617" s="15" t="s">
        <v>617</v>
      </c>
      <c r="C2617" s="14">
        <v>0</v>
      </c>
      <c r="D2617" s="14" t="s">
        <v>653</v>
      </c>
    </row>
    <row r="2618" spans="1:4">
      <c r="A2618" s="15">
        <v>588</v>
      </c>
      <c r="B2618" s="15" t="s">
        <v>618</v>
      </c>
      <c r="C2618" s="14">
        <v>0</v>
      </c>
      <c r="D2618" s="14" t="s">
        <v>653</v>
      </c>
    </row>
    <row r="2619" spans="1:4">
      <c r="A2619" s="15">
        <v>176</v>
      </c>
      <c r="B2619" s="15" t="s">
        <v>193</v>
      </c>
      <c r="C2619" s="14">
        <v>0</v>
      </c>
      <c r="D2619" s="14" t="s">
        <v>653</v>
      </c>
    </row>
    <row r="2620" spans="1:4">
      <c r="A2620" s="15">
        <v>184</v>
      </c>
      <c r="B2620" s="15" t="s">
        <v>201</v>
      </c>
      <c r="C2620" s="14">
        <v>0</v>
      </c>
      <c r="D2620" s="14" t="s">
        <v>653</v>
      </c>
    </row>
    <row r="2621" spans="1:4">
      <c r="A2621" s="15">
        <v>186</v>
      </c>
      <c r="B2621" s="15" t="s">
        <v>204</v>
      </c>
      <c r="C2621" s="14">
        <v>0</v>
      </c>
      <c r="D2621" s="14" t="s">
        <v>653</v>
      </c>
    </row>
    <row r="2622" spans="1:4">
      <c r="A2622" s="15">
        <v>188</v>
      </c>
      <c r="B2622" s="15" t="s">
        <v>206</v>
      </c>
      <c r="C2622" s="14">
        <v>0</v>
      </c>
      <c r="D2622" s="14" t="s">
        <v>653</v>
      </c>
    </row>
    <row r="2623" spans="1:4">
      <c r="A2623" s="15">
        <v>189</v>
      </c>
      <c r="B2623" s="15" t="s">
        <v>207</v>
      </c>
      <c r="C2623" s="14">
        <v>0</v>
      </c>
      <c r="D2623" s="14" t="s">
        <v>653</v>
      </c>
    </row>
    <row r="2624" spans="1:4">
      <c r="A2624" s="15">
        <v>255</v>
      </c>
      <c r="B2624" s="15" t="s">
        <v>275</v>
      </c>
      <c r="C2624" s="14">
        <v>0</v>
      </c>
      <c r="D2624" s="14" t="s">
        <v>653</v>
      </c>
    </row>
    <row r="2625" spans="1:4">
      <c r="A2625" s="15">
        <v>187</v>
      </c>
      <c r="B2625" s="15" t="s">
        <v>205</v>
      </c>
      <c r="C2625" s="14">
        <v>0</v>
      </c>
      <c r="D2625" s="14" t="s">
        <v>653</v>
      </c>
    </row>
    <row r="2626" spans="1:4">
      <c r="A2626" s="15">
        <v>125</v>
      </c>
      <c r="B2626" s="15" t="s">
        <v>140</v>
      </c>
      <c r="C2626" s="14">
        <v>0</v>
      </c>
      <c r="D2626" s="14" t="s">
        <v>653</v>
      </c>
    </row>
    <row r="2627" spans="1:4">
      <c r="A2627" s="15">
        <v>148</v>
      </c>
      <c r="B2627" s="15" t="s">
        <v>164</v>
      </c>
      <c r="C2627" s="14">
        <v>0</v>
      </c>
      <c r="D2627" s="14" t="s">
        <v>653</v>
      </c>
    </row>
    <row r="2628" spans="1:4">
      <c r="A2628" s="15">
        <v>149</v>
      </c>
      <c r="B2628" s="15" t="s">
        <v>165</v>
      </c>
      <c r="C2628" s="14">
        <v>0</v>
      </c>
      <c r="D2628" s="14" t="s">
        <v>653</v>
      </c>
    </row>
    <row r="2629" spans="1:4">
      <c r="A2629" s="15">
        <v>109</v>
      </c>
      <c r="B2629" s="15" t="s">
        <v>121</v>
      </c>
      <c r="C2629" s="14">
        <v>0</v>
      </c>
      <c r="D2629" s="14" t="s">
        <v>653</v>
      </c>
    </row>
    <row r="2630" spans="1:4">
      <c r="A2630" s="15">
        <v>133</v>
      </c>
      <c r="B2630" s="15" t="s">
        <v>148</v>
      </c>
      <c r="C2630" s="14">
        <v>2035</v>
      </c>
      <c r="D2630" s="14" t="s">
        <v>653</v>
      </c>
    </row>
    <row r="2631" spans="1:4">
      <c r="A2631" s="15">
        <v>199</v>
      </c>
      <c r="B2631" s="15" t="s">
        <v>218</v>
      </c>
      <c r="C2631" s="14">
        <v>0</v>
      </c>
      <c r="D2631" s="14" t="s">
        <v>653</v>
      </c>
    </row>
    <row r="2632" spans="1:4">
      <c r="A2632" s="15">
        <v>203</v>
      </c>
      <c r="B2632" s="15" t="s">
        <v>222</v>
      </c>
      <c r="C2632" s="14">
        <v>0</v>
      </c>
      <c r="D2632" s="14" t="s">
        <v>653</v>
      </c>
    </row>
    <row r="2633" spans="1:4">
      <c r="A2633" s="15">
        <v>237</v>
      </c>
      <c r="B2633" s="15" t="s">
        <v>256</v>
      </c>
      <c r="C2633" s="14">
        <v>0</v>
      </c>
      <c r="D2633" s="14" t="s">
        <v>653</v>
      </c>
    </row>
    <row r="2634" spans="1:4">
      <c r="A2634" s="15">
        <v>239</v>
      </c>
      <c r="B2634" s="15" t="s">
        <v>259</v>
      </c>
      <c r="C2634" s="14">
        <v>0</v>
      </c>
      <c r="D2634" s="14" t="s">
        <v>653</v>
      </c>
    </row>
    <row r="2635" spans="1:4">
      <c r="A2635" s="15">
        <v>240</v>
      </c>
      <c r="B2635" s="15" t="s">
        <v>260</v>
      </c>
      <c r="C2635" s="14">
        <v>0</v>
      </c>
      <c r="D2635" s="14" t="s">
        <v>653</v>
      </c>
    </row>
    <row r="2636" spans="1:4">
      <c r="A2636" s="15">
        <v>269</v>
      </c>
      <c r="B2636" s="15" t="s">
        <v>289</v>
      </c>
      <c r="C2636" s="14">
        <v>0</v>
      </c>
      <c r="D2636" s="14" t="s">
        <v>653</v>
      </c>
    </row>
    <row r="2637" spans="1:4">
      <c r="A2637" s="15">
        <v>280</v>
      </c>
      <c r="B2637" s="15" t="s">
        <v>301</v>
      </c>
      <c r="C2637" s="14">
        <v>0</v>
      </c>
      <c r="D2637" s="14" t="s">
        <v>653</v>
      </c>
    </row>
    <row r="2638" spans="1:4">
      <c r="A2638" s="15">
        <v>283</v>
      </c>
      <c r="B2638" s="15" t="s">
        <v>304</v>
      </c>
      <c r="C2638" s="14">
        <v>0</v>
      </c>
      <c r="D2638" s="14" t="s">
        <v>653</v>
      </c>
    </row>
    <row r="2639" spans="1:4">
      <c r="A2639" s="15">
        <v>297</v>
      </c>
      <c r="B2639" s="15" t="s">
        <v>318</v>
      </c>
      <c r="C2639" s="14">
        <v>0</v>
      </c>
      <c r="D2639" s="14" t="s">
        <v>653</v>
      </c>
    </row>
    <row r="2640" spans="1:4">
      <c r="A2640" s="15">
        <v>299</v>
      </c>
      <c r="B2640" s="15" t="s">
        <v>320</v>
      </c>
      <c r="C2640" s="14">
        <v>0</v>
      </c>
      <c r="D2640" s="14" t="s">
        <v>653</v>
      </c>
    </row>
    <row r="2641" spans="1:4">
      <c r="A2641" s="15">
        <v>124</v>
      </c>
      <c r="B2641" s="15" t="s">
        <v>139</v>
      </c>
      <c r="C2641" s="14">
        <v>0</v>
      </c>
      <c r="D2641" s="14" t="s">
        <v>653</v>
      </c>
    </row>
    <row r="2642" spans="1:4">
      <c r="A2642" s="15">
        <v>191</v>
      </c>
      <c r="B2642" s="15" t="s">
        <v>210</v>
      </c>
      <c r="C2642" s="14">
        <v>0</v>
      </c>
      <c r="D2642" s="14" t="s">
        <v>653</v>
      </c>
    </row>
    <row r="2643" spans="1:4">
      <c r="A2643" s="15">
        <v>195</v>
      </c>
      <c r="B2643" s="15" t="s">
        <v>214</v>
      </c>
      <c r="C2643" s="14">
        <v>0</v>
      </c>
      <c r="D2643" s="14" t="s">
        <v>653</v>
      </c>
    </row>
    <row r="2644" spans="1:4">
      <c r="A2644" s="15">
        <v>200</v>
      </c>
      <c r="B2644" s="15" t="s">
        <v>219</v>
      </c>
      <c r="C2644" s="14">
        <v>0</v>
      </c>
      <c r="D2644" s="14" t="s">
        <v>653</v>
      </c>
    </row>
    <row r="2645" spans="1:4">
      <c r="A2645" s="15">
        <v>205</v>
      </c>
      <c r="B2645" s="15" t="s">
        <v>224</v>
      </c>
      <c r="C2645" s="14">
        <v>0</v>
      </c>
      <c r="D2645" s="14" t="s">
        <v>653</v>
      </c>
    </row>
    <row r="2646" spans="1:4">
      <c r="A2646" s="15">
        <v>273</v>
      </c>
      <c r="B2646" s="15" t="s">
        <v>293</v>
      </c>
      <c r="C2646" s="14">
        <v>0</v>
      </c>
      <c r="D2646" s="14" t="s">
        <v>653</v>
      </c>
    </row>
    <row r="2647" spans="1:4">
      <c r="A2647" s="15">
        <v>277</v>
      </c>
      <c r="B2647" s="15" t="s">
        <v>297</v>
      </c>
      <c r="C2647" s="14">
        <v>0</v>
      </c>
      <c r="D2647" s="14" t="s">
        <v>653</v>
      </c>
    </row>
    <row r="2648" spans="1:4">
      <c r="A2648" s="15">
        <v>204</v>
      </c>
      <c r="B2648" s="15" t="s">
        <v>223</v>
      </c>
      <c r="C2648" s="14">
        <v>0</v>
      </c>
      <c r="D2648" s="14" t="s">
        <v>653</v>
      </c>
    </row>
    <row r="2649" spans="1:4">
      <c r="A2649" s="15">
        <v>206</v>
      </c>
      <c r="B2649" s="15" t="s">
        <v>225</v>
      </c>
      <c r="C2649" s="14">
        <v>0</v>
      </c>
      <c r="D2649" s="14" t="s">
        <v>653</v>
      </c>
    </row>
    <row r="2650" spans="1:4">
      <c r="A2650" s="15">
        <v>221</v>
      </c>
      <c r="B2650" s="15" t="s">
        <v>240</v>
      </c>
      <c r="C2650" s="14">
        <v>0</v>
      </c>
      <c r="D2650" s="14" t="s">
        <v>653</v>
      </c>
    </row>
    <row r="2651" spans="1:4">
      <c r="A2651" s="15">
        <v>268</v>
      </c>
      <c r="B2651" s="15" t="s">
        <v>288</v>
      </c>
      <c r="C2651" s="14">
        <v>0</v>
      </c>
      <c r="D2651" s="14" t="s">
        <v>653</v>
      </c>
    </row>
    <row r="2652" spans="1:4">
      <c r="A2652" s="15">
        <v>270</v>
      </c>
      <c r="B2652" s="15" t="s">
        <v>290</v>
      </c>
      <c r="C2652" s="14">
        <v>0</v>
      </c>
      <c r="D2652" s="14" t="s">
        <v>653</v>
      </c>
    </row>
    <row r="2653" spans="1:4">
      <c r="A2653" s="15">
        <v>190</v>
      </c>
      <c r="B2653" s="15" t="s">
        <v>209</v>
      </c>
      <c r="C2653" s="14">
        <v>0</v>
      </c>
      <c r="D2653" s="14" t="s">
        <v>653</v>
      </c>
    </row>
    <row r="2654" spans="1:4">
      <c r="A2654" s="15">
        <v>201</v>
      </c>
      <c r="B2654" s="15" t="s">
        <v>220</v>
      </c>
      <c r="C2654" s="14">
        <v>0</v>
      </c>
      <c r="D2654" s="14" t="s">
        <v>653</v>
      </c>
    </row>
    <row r="2655" spans="1:4">
      <c r="A2655" s="15">
        <v>202</v>
      </c>
      <c r="B2655" s="15" t="s">
        <v>221</v>
      </c>
      <c r="C2655" s="14">
        <v>0</v>
      </c>
      <c r="D2655" s="14" t="s">
        <v>653</v>
      </c>
    </row>
    <row r="2656" spans="1:4">
      <c r="A2656" s="15">
        <v>215</v>
      </c>
      <c r="B2656" s="15" t="s">
        <v>234</v>
      </c>
      <c r="C2656" s="14">
        <v>0</v>
      </c>
      <c r="D2656" s="14" t="s">
        <v>653</v>
      </c>
    </row>
    <row r="2657" spans="1:4">
      <c r="A2657" s="15">
        <v>232</v>
      </c>
      <c r="B2657" s="15" t="s">
        <v>251</v>
      </c>
      <c r="C2657" s="14">
        <v>0</v>
      </c>
      <c r="D2657" s="14" t="s">
        <v>653</v>
      </c>
    </row>
    <row r="2658" spans="1:4">
      <c r="A2658" s="15">
        <v>236</v>
      </c>
      <c r="B2658" s="15" t="s">
        <v>255</v>
      </c>
      <c r="C2658" s="14">
        <v>0</v>
      </c>
      <c r="D2658" s="14" t="s">
        <v>653</v>
      </c>
    </row>
    <row r="2659" spans="1:4">
      <c r="A2659" s="15">
        <v>241</v>
      </c>
      <c r="B2659" s="15" t="s">
        <v>261</v>
      </c>
      <c r="C2659" s="14">
        <v>0</v>
      </c>
      <c r="D2659" s="14" t="s">
        <v>653</v>
      </c>
    </row>
    <row r="2660" spans="1:4">
      <c r="A2660" s="15">
        <v>242</v>
      </c>
      <c r="B2660" s="15" t="s">
        <v>262</v>
      </c>
      <c r="C2660" s="14">
        <v>0</v>
      </c>
      <c r="D2660" s="14" t="s">
        <v>653</v>
      </c>
    </row>
    <row r="2661" spans="1:4">
      <c r="A2661" s="15">
        <v>243</v>
      </c>
      <c r="B2661" s="15" t="s">
        <v>263</v>
      </c>
      <c r="C2661" s="14">
        <v>60749</v>
      </c>
      <c r="D2661" s="14" t="s">
        <v>653</v>
      </c>
    </row>
    <row r="2662" spans="1:4">
      <c r="A2662" s="15">
        <v>244</v>
      </c>
      <c r="B2662" s="15" t="s">
        <v>264</v>
      </c>
      <c r="C2662" s="14">
        <v>0</v>
      </c>
      <c r="D2662" s="14" t="s">
        <v>653</v>
      </c>
    </row>
    <row r="2663" spans="1:4">
      <c r="A2663" s="15">
        <v>246</v>
      </c>
      <c r="B2663" s="15" t="s">
        <v>266</v>
      </c>
      <c r="C2663" s="14">
        <v>0</v>
      </c>
      <c r="D2663" s="14" t="s">
        <v>653</v>
      </c>
    </row>
    <row r="2664" spans="1:4">
      <c r="A2664" s="15">
        <v>247</v>
      </c>
      <c r="B2664" s="15" t="s">
        <v>267</v>
      </c>
      <c r="C2664" s="14">
        <v>0</v>
      </c>
      <c r="D2664" s="14" t="s">
        <v>653</v>
      </c>
    </row>
    <row r="2665" spans="1:4">
      <c r="A2665" s="15">
        <v>248</v>
      </c>
      <c r="B2665" s="15" t="s">
        <v>268</v>
      </c>
      <c r="C2665" s="14">
        <v>0</v>
      </c>
      <c r="D2665" s="14" t="s">
        <v>653</v>
      </c>
    </row>
    <row r="2666" spans="1:4">
      <c r="A2666" s="15">
        <v>249</v>
      </c>
      <c r="B2666" s="15" t="s">
        <v>269</v>
      </c>
      <c r="C2666" s="14">
        <v>0</v>
      </c>
      <c r="D2666" s="14" t="s">
        <v>653</v>
      </c>
    </row>
    <row r="2667" spans="1:4">
      <c r="A2667" s="15">
        <v>250</v>
      </c>
      <c r="B2667" s="15" t="s">
        <v>270</v>
      </c>
      <c r="C2667" s="14">
        <v>0</v>
      </c>
      <c r="D2667" s="14" t="s">
        <v>653</v>
      </c>
    </row>
    <row r="2668" spans="1:4">
      <c r="A2668" s="15">
        <v>251</v>
      </c>
      <c r="B2668" s="15" t="s">
        <v>271</v>
      </c>
      <c r="C2668" s="14">
        <v>0</v>
      </c>
      <c r="D2668" s="14" t="s">
        <v>653</v>
      </c>
    </row>
    <row r="2669" spans="1:4">
      <c r="A2669" s="15">
        <v>252</v>
      </c>
      <c r="B2669" s="15" t="s">
        <v>272</v>
      </c>
      <c r="C2669" s="14">
        <v>33</v>
      </c>
      <c r="D2669" s="14" t="s">
        <v>653</v>
      </c>
    </row>
    <row r="2670" spans="1:4">
      <c r="A2670" s="15">
        <v>253</v>
      </c>
      <c r="B2670" s="15" t="s">
        <v>273</v>
      </c>
      <c r="C2670" s="14">
        <v>0</v>
      </c>
      <c r="D2670" s="14" t="s">
        <v>653</v>
      </c>
    </row>
    <row r="2671" spans="1:4">
      <c r="A2671" s="15">
        <v>254</v>
      </c>
      <c r="B2671" s="15" t="s">
        <v>274</v>
      </c>
      <c r="C2671" s="14">
        <v>0</v>
      </c>
      <c r="D2671" s="14" t="s">
        <v>653</v>
      </c>
    </row>
    <row r="2672" spans="1:4">
      <c r="A2672" s="15">
        <v>256</v>
      </c>
      <c r="B2672" s="15" t="s">
        <v>276</v>
      </c>
      <c r="C2672" s="14">
        <v>0</v>
      </c>
      <c r="D2672" s="14" t="s">
        <v>653</v>
      </c>
    </row>
    <row r="2673" spans="1:4">
      <c r="A2673" s="15">
        <v>257</v>
      </c>
      <c r="B2673" s="15" t="s">
        <v>277</v>
      </c>
      <c r="C2673" s="14">
        <v>54</v>
      </c>
      <c r="D2673" s="14" t="s">
        <v>653</v>
      </c>
    </row>
    <row r="2674" spans="1:4">
      <c r="A2674" s="15">
        <v>258</v>
      </c>
      <c r="B2674" s="15" t="s">
        <v>278</v>
      </c>
      <c r="C2674" s="14">
        <v>0</v>
      </c>
      <c r="D2674" s="14" t="s">
        <v>653</v>
      </c>
    </row>
    <row r="2675" spans="1:4">
      <c r="A2675" s="15">
        <v>265</v>
      </c>
      <c r="B2675" s="15" t="s">
        <v>285</v>
      </c>
      <c r="C2675" s="14">
        <v>0</v>
      </c>
      <c r="D2675" s="14" t="s">
        <v>653</v>
      </c>
    </row>
    <row r="2676" spans="1:4">
      <c r="A2676" s="15">
        <v>276</v>
      </c>
      <c r="B2676" s="15" t="s">
        <v>296</v>
      </c>
      <c r="C2676" s="14">
        <v>0</v>
      </c>
      <c r="D2676" s="14" t="s">
        <v>653</v>
      </c>
    </row>
    <row r="2677" spans="1:4">
      <c r="A2677" s="15">
        <v>290</v>
      </c>
      <c r="B2677" s="15" t="s">
        <v>311</v>
      </c>
      <c r="C2677" s="14">
        <v>0</v>
      </c>
      <c r="D2677" s="14" t="s">
        <v>653</v>
      </c>
    </row>
    <row r="2678" spans="1:4">
      <c r="A2678" s="15">
        <v>509</v>
      </c>
      <c r="B2678" s="15" t="s">
        <v>535</v>
      </c>
      <c r="C2678" s="14">
        <v>0</v>
      </c>
      <c r="D2678" s="14" t="s">
        <v>653</v>
      </c>
    </row>
    <row r="2679" spans="1:4">
      <c r="A2679" s="15">
        <v>260</v>
      </c>
      <c r="B2679" s="15" t="s">
        <v>280</v>
      </c>
      <c r="C2679" s="14">
        <v>0</v>
      </c>
      <c r="D2679" s="14" t="s">
        <v>653</v>
      </c>
    </row>
    <row r="2680" spans="1:4">
      <c r="A2680" s="15">
        <v>262</v>
      </c>
      <c r="B2680" s="15" t="s">
        <v>282</v>
      </c>
      <c r="C2680" s="14">
        <v>0</v>
      </c>
      <c r="D2680" s="14" t="s">
        <v>653</v>
      </c>
    </row>
    <row r="2681" spans="1:4">
      <c r="A2681" s="15">
        <v>263</v>
      </c>
      <c r="B2681" s="15" t="s">
        <v>283</v>
      </c>
      <c r="C2681" s="14">
        <v>0</v>
      </c>
      <c r="D2681" s="14" t="s">
        <v>653</v>
      </c>
    </row>
    <row r="2682" spans="1:4">
      <c r="A2682" s="15">
        <v>264</v>
      </c>
      <c r="B2682" s="15" t="s">
        <v>284</v>
      </c>
      <c r="C2682" s="14">
        <v>0</v>
      </c>
      <c r="D2682" s="14" t="s">
        <v>653</v>
      </c>
    </row>
    <row r="2683" spans="1:4">
      <c r="A2683" s="15">
        <v>266</v>
      </c>
      <c r="B2683" s="15" t="s">
        <v>286</v>
      </c>
      <c r="C2683" s="14">
        <v>0</v>
      </c>
      <c r="D2683" s="14" t="s">
        <v>653</v>
      </c>
    </row>
    <row r="2684" spans="1:4">
      <c r="A2684" s="15">
        <v>284</v>
      </c>
      <c r="B2684" s="15" t="s">
        <v>305</v>
      </c>
      <c r="C2684" s="14">
        <v>0</v>
      </c>
      <c r="D2684" s="14" t="s">
        <v>653</v>
      </c>
    </row>
    <row r="2685" spans="1:4">
      <c r="A2685" s="15">
        <v>303</v>
      </c>
      <c r="B2685" s="15" t="s">
        <v>324</v>
      </c>
      <c r="C2685" s="14">
        <v>0</v>
      </c>
      <c r="D2685" s="14" t="s">
        <v>653</v>
      </c>
    </row>
    <row r="2686" spans="1:4">
      <c r="A2686" s="15">
        <v>572</v>
      </c>
      <c r="B2686" s="15" t="s">
        <v>602</v>
      </c>
      <c r="C2686" s="14">
        <v>0</v>
      </c>
      <c r="D2686" s="14" t="s">
        <v>653</v>
      </c>
    </row>
    <row r="2687" spans="1:4">
      <c r="A2687" s="15">
        <v>573</v>
      </c>
      <c r="B2687" s="15" t="s">
        <v>603</v>
      </c>
      <c r="C2687" s="14">
        <v>0</v>
      </c>
      <c r="D2687" s="14" t="s">
        <v>653</v>
      </c>
    </row>
    <row r="2688" spans="1:4">
      <c r="A2688" s="15">
        <v>207</v>
      </c>
      <c r="B2688" s="15" t="s">
        <v>226</v>
      </c>
      <c r="C2688" s="14">
        <v>0</v>
      </c>
      <c r="D2688" s="14" t="s">
        <v>653</v>
      </c>
    </row>
    <row r="2689" spans="1:4">
      <c r="A2689" s="15">
        <v>208</v>
      </c>
      <c r="B2689" s="15" t="s">
        <v>227</v>
      </c>
      <c r="C2689" s="14">
        <v>1342657</v>
      </c>
      <c r="D2689" s="14" t="s">
        <v>653</v>
      </c>
    </row>
    <row r="2690" spans="1:4">
      <c r="A2690" s="15">
        <v>209</v>
      </c>
      <c r="B2690" s="15" t="s">
        <v>228</v>
      </c>
      <c r="C2690" s="14">
        <v>709966</v>
      </c>
      <c r="D2690" s="14" t="s">
        <v>653</v>
      </c>
    </row>
    <row r="2691" spans="1:4">
      <c r="A2691" s="15">
        <v>210</v>
      </c>
      <c r="B2691" s="15" t="s">
        <v>229</v>
      </c>
      <c r="C2691" s="14">
        <v>0</v>
      </c>
      <c r="D2691" s="14" t="s">
        <v>653</v>
      </c>
    </row>
    <row r="2692" spans="1:4">
      <c r="A2692" s="15">
        <v>211</v>
      </c>
      <c r="B2692" s="15" t="s">
        <v>230</v>
      </c>
      <c r="C2692" s="14">
        <v>0</v>
      </c>
      <c r="D2692" s="14" t="s">
        <v>653</v>
      </c>
    </row>
    <row r="2693" spans="1:4">
      <c r="A2693" s="15">
        <v>212</v>
      </c>
      <c r="B2693" s="15" t="s">
        <v>231</v>
      </c>
      <c r="C2693" s="14">
        <v>0</v>
      </c>
      <c r="D2693" s="14" t="s">
        <v>653</v>
      </c>
    </row>
    <row r="2694" spans="1:4">
      <c r="A2694" s="15">
        <v>213</v>
      </c>
      <c r="B2694" s="15" t="s">
        <v>232</v>
      </c>
      <c r="C2694" s="14">
        <v>0</v>
      </c>
      <c r="D2694" s="14" t="s">
        <v>653</v>
      </c>
    </row>
    <row r="2695" spans="1:4">
      <c r="A2695" s="15">
        <v>214</v>
      </c>
      <c r="B2695" s="15" t="s">
        <v>233</v>
      </c>
      <c r="C2695" s="14">
        <v>0</v>
      </c>
      <c r="D2695" s="14" t="s">
        <v>653</v>
      </c>
    </row>
    <row r="2696" spans="1:4">
      <c r="A2696" s="15">
        <v>217</v>
      </c>
      <c r="B2696" s="15" t="s">
        <v>236</v>
      </c>
      <c r="C2696" s="14">
        <v>0</v>
      </c>
      <c r="D2696" s="14" t="s">
        <v>653</v>
      </c>
    </row>
    <row r="2697" spans="1:4">
      <c r="A2697" s="15">
        <v>293</v>
      </c>
      <c r="B2697" s="15" t="s">
        <v>314</v>
      </c>
      <c r="C2697" s="14">
        <v>93987</v>
      </c>
      <c r="D2697" s="14" t="s">
        <v>653</v>
      </c>
    </row>
    <row r="2698" spans="1:4">
      <c r="A2698" s="15">
        <v>294</v>
      </c>
      <c r="B2698" s="15" t="s">
        <v>315</v>
      </c>
      <c r="C2698" s="14">
        <v>100905</v>
      </c>
      <c r="D2698" s="14" t="s">
        <v>653</v>
      </c>
    </row>
    <row r="2699" spans="1:4">
      <c r="A2699" s="15">
        <v>300</v>
      </c>
      <c r="B2699" s="15" t="s">
        <v>321</v>
      </c>
      <c r="C2699" s="14">
        <v>0</v>
      </c>
      <c r="D2699" s="14" t="s">
        <v>653</v>
      </c>
    </row>
    <row r="2700" spans="1:4">
      <c r="A2700" s="15">
        <v>301</v>
      </c>
      <c r="B2700" s="15" t="s">
        <v>322</v>
      </c>
      <c r="C2700" s="14">
        <v>0</v>
      </c>
      <c r="D2700" s="14" t="s">
        <v>653</v>
      </c>
    </row>
    <row r="2701" spans="1:4">
      <c r="A2701" s="15">
        <v>309</v>
      </c>
      <c r="B2701" s="15" t="s">
        <v>330</v>
      </c>
      <c r="C2701" s="14">
        <v>0</v>
      </c>
      <c r="D2701" s="14" t="s">
        <v>653</v>
      </c>
    </row>
    <row r="2702" spans="1:4">
      <c r="A2702" s="15">
        <v>311</v>
      </c>
      <c r="B2702" s="15" t="s">
        <v>332</v>
      </c>
      <c r="C2702" s="14">
        <v>75943</v>
      </c>
      <c r="D2702" s="14" t="s">
        <v>653</v>
      </c>
    </row>
    <row r="2703" spans="1:4">
      <c r="A2703" s="15">
        <v>313</v>
      </c>
      <c r="B2703" s="15" t="s">
        <v>334</v>
      </c>
      <c r="C2703" s="14">
        <v>0</v>
      </c>
      <c r="D2703" s="14" t="s">
        <v>653</v>
      </c>
    </row>
    <row r="2704" spans="1:4">
      <c r="A2704" s="15">
        <v>396</v>
      </c>
      <c r="B2704" s="15" t="s">
        <v>419</v>
      </c>
      <c r="C2704" s="14">
        <v>0</v>
      </c>
      <c r="D2704" s="14" t="s">
        <v>653</v>
      </c>
    </row>
    <row r="2705" spans="1:4">
      <c r="A2705" s="15">
        <v>93</v>
      </c>
      <c r="B2705" s="15" t="s">
        <v>104</v>
      </c>
      <c r="C2705" s="14">
        <v>0</v>
      </c>
      <c r="D2705" s="14" t="s">
        <v>653</v>
      </c>
    </row>
    <row r="2706" spans="1:4">
      <c r="A2706" s="15">
        <v>192</v>
      </c>
      <c r="B2706" s="15" t="s">
        <v>211</v>
      </c>
      <c r="C2706" s="14">
        <v>0</v>
      </c>
      <c r="D2706" s="14" t="s">
        <v>653</v>
      </c>
    </row>
    <row r="2707" spans="1:4">
      <c r="A2707" s="15">
        <v>193</v>
      </c>
      <c r="B2707" s="15" t="s">
        <v>212</v>
      </c>
      <c r="C2707" s="14">
        <v>0</v>
      </c>
      <c r="D2707" s="14" t="s">
        <v>653</v>
      </c>
    </row>
    <row r="2708" spans="1:4">
      <c r="A2708" s="15">
        <v>194</v>
      </c>
      <c r="B2708" s="15" t="s">
        <v>213</v>
      </c>
      <c r="C2708" s="14">
        <v>0</v>
      </c>
      <c r="D2708" s="14" t="s">
        <v>653</v>
      </c>
    </row>
    <row r="2709" spans="1:4">
      <c r="A2709" s="15">
        <v>196</v>
      </c>
      <c r="B2709" s="15" t="s">
        <v>215</v>
      </c>
      <c r="C2709" s="14">
        <v>0</v>
      </c>
      <c r="D2709" s="14" t="s">
        <v>653</v>
      </c>
    </row>
    <row r="2710" spans="1:4">
      <c r="A2710" s="15">
        <v>197</v>
      </c>
      <c r="B2710" s="15" t="s">
        <v>216</v>
      </c>
      <c r="C2710" s="14">
        <v>944485</v>
      </c>
      <c r="D2710" s="14" t="s">
        <v>653</v>
      </c>
    </row>
    <row r="2711" spans="1:4">
      <c r="A2711" s="15">
        <v>198</v>
      </c>
      <c r="B2711" s="15" t="s">
        <v>217</v>
      </c>
      <c r="C2711" s="14">
        <v>0</v>
      </c>
      <c r="D2711" s="14" t="s">
        <v>653</v>
      </c>
    </row>
    <row r="2712" spans="1:4">
      <c r="A2712" s="15">
        <v>222</v>
      </c>
      <c r="B2712" s="15" t="s">
        <v>241</v>
      </c>
      <c r="C2712" s="14">
        <v>244974</v>
      </c>
      <c r="D2712" s="14" t="s">
        <v>653</v>
      </c>
    </row>
    <row r="2713" spans="1:4">
      <c r="A2713" s="15">
        <v>223</v>
      </c>
      <c r="B2713" s="15" t="s">
        <v>242</v>
      </c>
      <c r="C2713" s="14">
        <v>0</v>
      </c>
      <c r="D2713" s="14" t="s">
        <v>653</v>
      </c>
    </row>
    <row r="2714" spans="1:4">
      <c r="A2714" s="15">
        <v>259</v>
      </c>
      <c r="B2714" s="15" t="s">
        <v>279</v>
      </c>
      <c r="C2714" s="14">
        <v>0</v>
      </c>
      <c r="D2714" s="14" t="s">
        <v>653</v>
      </c>
    </row>
    <row r="2715" spans="1:4">
      <c r="A2715" s="15">
        <v>261</v>
      </c>
      <c r="B2715" s="15" t="s">
        <v>281</v>
      </c>
      <c r="C2715" s="14">
        <v>0</v>
      </c>
      <c r="D2715" s="14" t="s">
        <v>653</v>
      </c>
    </row>
    <row r="2716" spans="1:4">
      <c r="A2716" s="15">
        <v>267</v>
      </c>
      <c r="B2716" s="15" t="s">
        <v>287</v>
      </c>
      <c r="C2716" s="14">
        <v>0</v>
      </c>
      <c r="D2716" s="14" t="s">
        <v>653</v>
      </c>
    </row>
    <row r="2717" spans="1:4">
      <c r="A2717" s="15">
        <v>271</v>
      </c>
      <c r="B2717" s="15" t="s">
        <v>291</v>
      </c>
      <c r="C2717" s="14">
        <v>0</v>
      </c>
      <c r="D2717" s="14" t="s">
        <v>653</v>
      </c>
    </row>
    <row r="2718" spans="1:4">
      <c r="A2718" s="15">
        <v>272</v>
      </c>
      <c r="B2718" s="15" t="s">
        <v>292</v>
      </c>
      <c r="C2718" s="14">
        <v>0</v>
      </c>
      <c r="D2718" s="14" t="s">
        <v>653</v>
      </c>
    </row>
    <row r="2719" spans="1:4">
      <c r="A2719" s="15">
        <v>279</v>
      </c>
      <c r="B2719" s="15" t="s">
        <v>299</v>
      </c>
      <c r="C2719" s="14">
        <v>194428</v>
      </c>
      <c r="D2719" s="14" t="s">
        <v>653</v>
      </c>
    </row>
    <row r="2720" spans="1:4">
      <c r="A2720" s="15">
        <v>281</v>
      </c>
      <c r="B2720" s="15" t="s">
        <v>302</v>
      </c>
      <c r="C2720" s="14">
        <v>0</v>
      </c>
      <c r="D2720" s="14" t="s">
        <v>653</v>
      </c>
    </row>
    <row r="2721" spans="1:4">
      <c r="A2721" s="15">
        <v>291</v>
      </c>
      <c r="B2721" s="15" t="s">
        <v>312</v>
      </c>
      <c r="C2721" s="14">
        <v>0</v>
      </c>
      <c r="D2721" s="14" t="s">
        <v>653</v>
      </c>
    </row>
    <row r="2722" spans="1:4">
      <c r="A2722" s="15">
        <v>292</v>
      </c>
      <c r="B2722" s="15" t="s">
        <v>313</v>
      </c>
      <c r="C2722" s="14">
        <v>0</v>
      </c>
      <c r="D2722" s="14" t="s">
        <v>653</v>
      </c>
    </row>
    <row r="2723" spans="1:4">
      <c r="A2723" s="15">
        <v>295</v>
      </c>
      <c r="B2723" s="15" t="s">
        <v>316</v>
      </c>
      <c r="C2723" s="14">
        <v>29358</v>
      </c>
      <c r="D2723" s="14" t="s">
        <v>653</v>
      </c>
    </row>
    <row r="2724" spans="1:4">
      <c r="A2724" s="15">
        <v>296</v>
      </c>
      <c r="B2724" s="15" t="s">
        <v>317</v>
      </c>
      <c r="C2724" s="14">
        <v>0</v>
      </c>
      <c r="D2724" s="14" t="s">
        <v>653</v>
      </c>
    </row>
    <row r="2725" spans="1:4">
      <c r="A2725" s="15">
        <v>298</v>
      </c>
      <c r="B2725" s="15" t="s">
        <v>319</v>
      </c>
      <c r="C2725" s="14">
        <v>0</v>
      </c>
      <c r="D2725" s="14" t="s">
        <v>653</v>
      </c>
    </row>
    <row r="2726" spans="1:4">
      <c r="A2726" s="15">
        <v>305</v>
      </c>
      <c r="B2726" s="15" t="s">
        <v>326</v>
      </c>
      <c r="C2726" s="14">
        <v>0</v>
      </c>
      <c r="D2726" s="14" t="s">
        <v>653</v>
      </c>
    </row>
    <row r="2727" spans="1:4">
      <c r="A2727" s="15">
        <v>306</v>
      </c>
      <c r="B2727" s="15" t="s">
        <v>327</v>
      </c>
      <c r="C2727" s="14">
        <v>0</v>
      </c>
      <c r="D2727" s="14" t="s">
        <v>653</v>
      </c>
    </row>
    <row r="2728" spans="1:4">
      <c r="A2728" s="15">
        <v>307</v>
      </c>
      <c r="B2728" s="15" t="s">
        <v>328</v>
      </c>
      <c r="C2728" s="14">
        <v>0</v>
      </c>
      <c r="D2728" s="14" t="s">
        <v>653</v>
      </c>
    </row>
    <row r="2729" spans="1:4">
      <c r="A2729" s="15">
        <v>308</v>
      </c>
      <c r="B2729" s="15" t="s">
        <v>329</v>
      </c>
      <c r="C2729" s="14">
        <v>0</v>
      </c>
      <c r="D2729" s="14" t="s">
        <v>653</v>
      </c>
    </row>
    <row r="2730" spans="1:4">
      <c r="A2730" s="15">
        <v>312</v>
      </c>
      <c r="B2730" s="15" t="s">
        <v>333</v>
      </c>
      <c r="C2730" s="14">
        <v>24236</v>
      </c>
      <c r="D2730" s="14" t="s">
        <v>653</v>
      </c>
    </row>
    <row r="2731" spans="1:4">
      <c r="A2731" s="15">
        <v>314</v>
      </c>
      <c r="B2731" s="15" t="s">
        <v>335</v>
      </c>
      <c r="C2731" s="14">
        <v>0</v>
      </c>
      <c r="D2731" s="14" t="s">
        <v>653</v>
      </c>
    </row>
    <row r="2732" spans="1:4">
      <c r="A2732" s="15">
        <v>315</v>
      </c>
      <c r="B2732" s="15" t="s">
        <v>337</v>
      </c>
      <c r="C2732" s="14">
        <v>0</v>
      </c>
      <c r="D2732" s="14" t="s">
        <v>653</v>
      </c>
    </row>
    <row r="2733" spans="1:4">
      <c r="A2733" s="15">
        <v>316</v>
      </c>
      <c r="B2733" s="15" t="s">
        <v>338</v>
      </c>
      <c r="C2733" s="14">
        <v>0</v>
      </c>
      <c r="D2733" s="14" t="s">
        <v>653</v>
      </c>
    </row>
    <row r="2734" spans="1:4">
      <c r="A2734" s="15">
        <v>317</v>
      </c>
      <c r="B2734" s="15" t="s">
        <v>339</v>
      </c>
      <c r="C2734" s="14">
        <v>0</v>
      </c>
      <c r="D2734" s="14" t="s">
        <v>653</v>
      </c>
    </row>
    <row r="2735" spans="1:4">
      <c r="A2735" s="15">
        <v>318</v>
      </c>
      <c r="B2735" s="15" t="s">
        <v>340</v>
      </c>
      <c r="C2735" s="14">
        <v>0</v>
      </c>
      <c r="D2735" s="14" t="s">
        <v>653</v>
      </c>
    </row>
    <row r="2736" spans="1:4">
      <c r="A2736" s="15">
        <v>321</v>
      </c>
      <c r="B2736" s="15" t="s">
        <v>344</v>
      </c>
      <c r="C2736" s="14">
        <v>211377</v>
      </c>
      <c r="D2736" s="14" t="s">
        <v>653</v>
      </c>
    </row>
    <row r="2737" spans="1:4">
      <c r="A2737" s="15">
        <v>322</v>
      </c>
      <c r="B2737" s="15" t="s">
        <v>345</v>
      </c>
      <c r="C2737" s="14">
        <v>5616</v>
      </c>
      <c r="D2737" s="14" t="s">
        <v>653</v>
      </c>
    </row>
    <row r="2738" spans="1:4">
      <c r="A2738" s="15">
        <v>323</v>
      </c>
      <c r="B2738" s="15" t="s">
        <v>346</v>
      </c>
      <c r="C2738" s="14">
        <v>39380</v>
      </c>
      <c r="D2738" s="14" t="s">
        <v>653</v>
      </c>
    </row>
    <row r="2739" spans="1:4">
      <c r="A2739" s="15">
        <v>324</v>
      </c>
      <c r="B2739" s="15" t="s">
        <v>347</v>
      </c>
      <c r="C2739" s="14">
        <v>506241</v>
      </c>
      <c r="D2739" s="14" t="s">
        <v>653</v>
      </c>
    </row>
    <row r="2740" spans="1:4">
      <c r="A2740" s="15">
        <v>325</v>
      </c>
      <c r="B2740" s="15" t="s">
        <v>348</v>
      </c>
      <c r="C2740" s="14">
        <v>356218</v>
      </c>
      <c r="D2740" s="14" t="s">
        <v>653</v>
      </c>
    </row>
    <row r="2741" spans="1:4">
      <c r="A2741" s="15">
        <v>326</v>
      </c>
      <c r="B2741" s="15" t="s">
        <v>349</v>
      </c>
      <c r="C2741" s="14">
        <v>1104146</v>
      </c>
      <c r="D2741" s="14" t="s">
        <v>653</v>
      </c>
    </row>
    <row r="2742" spans="1:4">
      <c r="A2742" s="15">
        <v>327</v>
      </c>
      <c r="B2742" s="15" t="s">
        <v>350</v>
      </c>
      <c r="C2742" s="14">
        <v>549101</v>
      </c>
      <c r="D2742" s="14" t="s">
        <v>653</v>
      </c>
    </row>
    <row r="2743" spans="1:4">
      <c r="A2743" s="15">
        <v>328</v>
      </c>
      <c r="B2743" s="15" t="s">
        <v>351</v>
      </c>
      <c r="C2743" s="14">
        <v>80484</v>
      </c>
      <c r="D2743" s="14" t="s">
        <v>653</v>
      </c>
    </row>
    <row r="2744" spans="1:4">
      <c r="A2744" s="15">
        <v>329</v>
      </c>
      <c r="B2744" s="15" t="s">
        <v>352</v>
      </c>
      <c r="C2744" s="14">
        <v>30704</v>
      </c>
      <c r="D2744" s="14" t="s">
        <v>653</v>
      </c>
    </row>
    <row r="2745" spans="1:4">
      <c r="A2745" s="15">
        <v>330</v>
      </c>
      <c r="B2745" s="15" t="s">
        <v>353</v>
      </c>
      <c r="C2745" s="14">
        <v>49167</v>
      </c>
      <c r="D2745" s="14" t="s">
        <v>653</v>
      </c>
    </row>
    <row r="2746" spans="1:4">
      <c r="A2746" s="15">
        <v>331</v>
      </c>
      <c r="B2746" s="15" t="s">
        <v>354</v>
      </c>
      <c r="C2746" s="14">
        <v>20795</v>
      </c>
      <c r="D2746" s="14" t="s">
        <v>653</v>
      </c>
    </row>
    <row r="2747" spans="1:4">
      <c r="A2747" s="15">
        <v>332</v>
      </c>
      <c r="B2747" s="15" t="s">
        <v>355</v>
      </c>
      <c r="C2747" s="14">
        <v>151491</v>
      </c>
      <c r="D2747" s="14" t="s">
        <v>653</v>
      </c>
    </row>
    <row r="2748" spans="1:4">
      <c r="A2748" s="15">
        <v>333</v>
      </c>
      <c r="B2748" s="15" t="s">
        <v>356</v>
      </c>
      <c r="C2748" s="14">
        <v>0</v>
      </c>
      <c r="D2748" s="14" t="s">
        <v>653</v>
      </c>
    </row>
    <row r="2749" spans="1:4">
      <c r="A2749" s="15">
        <v>334</v>
      </c>
      <c r="B2749" s="15" t="s">
        <v>357</v>
      </c>
      <c r="C2749" s="14">
        <v>0</v>
      </c>
      <c r="D2749" s="14" t="s">
        <v>653</v>
      </c>
    </row>
    <row r="2750" spans="1:4">
      <c r="A2750" s="15">
        <v>335</v>
      </c>
      <c r="B2750" s="15" t="s">
        <v>358</v>
      </c>
      <c r="C2750" s="14">
        <v>1733565</v>
      </c>
      <c r="D2750" s="14" t="s">
        <v>653</v>
      </c>
    </row>
    <row r="2751" spans="1:4">
      <c r="A2751" s="15">
        <v>336</v>
      </c>
      <c r="B2751" s="15" t="s">
        <v>359</v>
      </c>
      <c r="C2751" s="14">
        <v>0</v>
      </c>
      <c r="D2751" s="14" t="s">
        <v>653</v>
      </c>
    </row>
    <row r="2752" spans="1:4">
      <c r="A2752" s="15">
        <v>338</v>
      </c>
      <c r="B2752" s="15" t="s">
        <v>361</v>
      </c>
      <c r="C2752" s="14">
        <v>0</v>
      </c>
      <c r="D2752" s="14" t="s">
        <v>653</v>
      </c>
    </row>
    <row r="2753" spans="1:4">
      <c r="A2753" s="15">
        <v>342</v>
      </c>
      <c r="B2753" s="15" t="s">
        <v>365</v>
      </c>
      <c r="C2753" s="14">
        <v>0</v>
      </c>
      <c r="D2753" s="14" t="s">
        <v>653</v>
      </c>
    </row>
    <row r="2754" spans="1:4">
      <c r="A2754" s="15">
        <v>343</v>
      </c>
      <c r="B2754" s="15" t="s">
        <v>366</v>
      </c>
      <c r="C2754" s="14">
        <v>312127</v>
      </c>
      <c r="D2754" s="14" t="s">
        <v>653</v>
      </c>
    </row>
    <row r="2755" spans="1:4">
      <c r="A2755" s="15">
        <v>344</v>
      </c>
      <c r="B2755" s="15" t="s">
        <v>367</v>
      </c>
      <c r="C2755" s="14">
        <v>0</v>
      </c>
      <c r="D2755" s="14" t="s">
        <v>653</v>
      </c>
    </row>
    <row r="2756" spans="1:4">
      <c r="A2756" s="15">
        <v>346</v>
      </c>
      <c r="B2756" s="15" t="s">
        <v>369</v>
      </c>
      <c r="C2756" s="14">
        <v>1342514</v>
      </c>
      <c r="D2756" s="14" t="s">
        <v>653</v>
      </c>
    </row>
    <row r="2757" spans="1:4">
      <c r="A2757" s="15">
        <v>347</v>
      </c>
      <c r="B2757" s="15" t="s">
        <v>370</v>
      </c>
      <c r="C2757" s="14">
        <v>44632</v>
      </c>
      <c r="D2757" s="14" t="s">
        <v>653</v>
      </c>
    </row>
    <row r="2758" spans="1:4">
      <c r="A2758" s="15">
        <v>348</v>
      </c>
      <c r="B2758" s="15" t="s">
        <v>371</v>
      </c>
      <c r="C2758" s="14">
        <v>64672</v>
      </c>
      <c r="D2758" s="14" t="s">
        <v>653</v>
      </c>
    </row>
    <row r="2759" spans="1:4">
      <c r="A2759" s="15">
        <v>349</v>
      </c>
      <c r="B2759" s="15" t="s">
        <v>372</v>
      </c>
      <c r="C2759" s="14">
        <v>2050378</v>
      </c>
      <c r="D2759" s="14" t="s">
        <v>653</v>
      </c>
    </row>
    <row r="2760" spans="1:4">
      <c r="A2760" s="15">
        <v>350</v>
      </c>
      <c r="B2760" s="15" t="s">
        <v>373</v>
      </c>
      <c r="C2760" s="14">
        <v>518363</v>
      </c>
      <c r="D2760" s="14" t="s">
        <v>653</v>
      </c>
    </row>
    <row r="2761" spans="1:4">
      <c r="A2761" s="15">
        <v>351</v>
      </c>
      <c r="B2761" s="15" t="s">
        <v>374</v>
      </c>
      <c r="C2761" s="14">
        <v>1725530</v>
      </c>
      <c r="D2761" s="14" t="s">
        <v>653</v>
      </c>
    </row>
    <row r="2762" spans="1:4">
      <c r="A2762" s="15">
        <v>352</v>
      </c>
      <c r="B2762" s="15" t="s">
        <v>375</v>
      </c>
      <c r="C2762" s="14">
        <v>5048039</v>
      </c>
      <c r="D2762" s="14" t="s">
        <v>653</v>
      </c>
    </row>
    <row r="2763" spans="1:4">
      <c r="A2763" s="15">
        <v>353</v>
      </c>
      <c r="B2763" s="15" t="s">
        <v>376</v>
      </c>
      <c r="C2763" s="14">
        <v>0</v>
      </c>
      <c r="D2763" s="14" t="s">
        <v>653</v>
      </c>
    </row>
    <row r="2764" spans="1:4">
      <c r="A2764" s="15">
        <v>452</v>
      </c>
      <c r="B2764" s="15" t="s">
        <v>477</v>
      </c>
      <c r="C2764" s="14">
        <v>0</v>
      </c>
      <c r="D2764" s="14" t="s">
        <v>653</v>
      </c>
    </row>
    <row r="2765" spans="1:4">
      <c r="A2765" s="15">
        <v>453</v>
      </c>
      <c r="B2765" s="15" t="s">
        <v>478</v>
      </c>
      <c r="C2765" s="14">
        <v>0</v>
      </c>
      <c r="D2765" s="14" t="s">
        <v>653</v>
      </c>
    </row>
    <row r="2766" spans="1:4">
      <c r="A2766" s="15">
        <v>502</v>
      </c>
      <c r="B2766" s="15" t="s">
        <v>528</v>
      </c>
      <c r="C2766" s="14">
        <v>0</v>
      </c>
      <c r="D2766" s="14" t="s">
        <v>653</v>
      </c>
    </row>
    <row r="2767" spans="1:4">
      <c r="A2767" s="15">
        <v>503</v>
      </c>
      <c r="B2767" s="15" t="s">
        <v>529</v>
      </c>
      <c r="C2767" s="14">
        <v>0</v>
      </c>
      <c r="D2767" s="14" t="s">
        <v>653</v>
      </c>
    </row>
    <row r="2768" spans="1:4">
      <c r="A2768" s="15">
        <v>505</v>
      </c>
      <c r="B2768" s="15" t="s">
        <v>531</v>
      </c>
      <c r="C2768" s="14">
        <v>0</v>
      </c>
      <c r="D2768" s="14" t="s">
        <v>653</v>
      </c>
    </row>
    <row r="2769" spans="1:4">
      <c r="A2769" s="15">
        <v>506</v>
      </c>
      <c r="B2769" s="15" t="s">
        <v>532</v>
      </c>
      <c r="C2769" s="14">
        <v>0</v>
      </c>
      <c r="D2769" s="14" t="s">
        <v>653</v>
      </c>
    </row>
    <row r="2770" spans="1:4">
      <c r="A2770" s="15">
        <v>507</v>
      </c>
      <c r="B2770" s="15" t="s">
        <v>533</v>
      </c>
      <c r="C2770" s="14">
        <v>0</v>
      </c>
      <c r="D2770" s="14" t="s">
        <v>653</v>
      </c>
    </row>
    <row r="2771" spans="1:4">
      <c r="A2771" s="15">
        <v>508</v>
      </c>
      <c r="B2771" s="15" t="s">
        <v>534</v>
      </c>
      <c r="C2771" s="14">
        <v>0</v>
      </c>
      <c r="D2771" s="14" t="s">
        <v>653</v>
      </c>
    </row>
    <row r="2772" spans="1:4">
      <c r="A2772" s="15">
        <v>510</v>
      </c>
      <c r="B2772" s="15" t="s">
        <v>536</v>
      </c>
      <c r="C2772" s="14">
        <v>0</v>
      </c>
      <c r="D2772" s="14" t="s">
        <v>653</v>
      </c>
    </row>
    <row r="2773" spans="1:4">
      <c r="A2773" s="15">
        <v>511</v>
      </c>
      <c r="B2773" s="15" t="s">
        <v>537</v>
      </c>
      <c r="C2773" s="14">
        <v>0</v>
      </c>
      <c r="D2773" s="14" t="s">
        <v>653</v>
      </c>
    </row>
    <row r="2774" spans="1:4">
      <c r="A2774" s="15">
        <v>512</v>
      </c>
      <c r="B2774" s="15" t="s">
        <v>538</v>
      </c>
      <c r="C2774" s="14">
        <v>0</v>
      </c>
      <c r="D2774" s="14" t="s">
        <v>653</v>
      </c>
    </row>
    <row r="2775" spans="1:4">
      <c r="A2775" s="15">
        <v>513</v>
      </c>
      <c r="B2775" s="15" t="s">
        <v>539</v>
      </c>
      <c r="C2775" s="14">
        <v>0</v>
      </c>
      <c r="D2775" s="14" t="s">
        <v>653</v>
      </c>
    </row>
    <row r="2776" spans="1:4">
      <c r="A2776" s="15">
        <v>514</v>
      </c>
      <c r="B2776" s="15" t="s">
        <v>540</v>
      </c>
      <c r="C2776" s="14">
        <v>0</v>
      </c>
      <c r="D2776" s="14" t="s">
        <v>653</v>
      </c>
    </row>
    <row r="2777" spans="1:4">
      <c r="A2777" s="15">
        <v>515</v>
      </c>
      <c r="B2777" s="15" t="s">
        <v>541</v>
      </c>
      <c r="C2777" s="14">
        <v>0</v>
      </c>
      <c r="D2777" s="14" t="s">
        <v>653</v>
      </c>
    </row>
    <row r="2778" spans="1:4">
      <c r="A2778" s="15">
        <v>516</v>
      </c>
      <c r="B2778" s="15" t="s">
        <v>542</v>
      </c>
      <c r="C2778" s="14">
        <v>637536</v>
      </c>
      <c r="D2778" s="14" t="s">
        <v>653</v>
      </c>
    </row>
    <row r="2779" spans="1:4">
      <c r="A2779" s="15">
        <v>517</v>
      </c>
      <c r="B2779" s="15" t="s">
        <v>543</v>
      </c>
      <c r="C2779" s="14">
        <v>0</v>
      </c>
      <c r="D2779" s="14" t="s">
        <v>653</v>
      </c>
    </row>
    <row r="2780" spans="1:4">
      <c r="A2780" s="15">
        <v>585</v>
      </c>
      <c r="B2780" s="15" t="s">
        <v>615</v>
      </c>
      <c r="C2780" s="14">
        <v>0</v>
      </c>
      <c r="D2780" s="14" t="s">
        <v>653</v>
      </c>
    </row>
    <row r="2781" spans="1:4">
      <c r="A2781" s="15">
        <v>386</v>
      </c>
      <c r="B2781" s="15" t="s">
        <v>409</v>
      </c>
      <c r="C2781" s="14">
        <v>0</v>
      </c>
      <c r="D2781" s="14" t="s">
        <v>653</v>
      </c>
    </row>
    <row r="2782" spans="1:4">
      <c r="A2782" s="15">
        <v>387</v>
      </c>
      <c r="B2782" s="15" t="s">
        <v>410</v>
      </c>
      <c r="C2782" s="14">
        <v>0</v>
      </c>
      <c r="D2782" s="14" t="s">
        <v>653</v>
      </c>
    </row>
    <row r="2783" spans="1:4">
      <c r="A2783" s="15">
        <v>577</v>
      </c>
      <c r="B2783" s="15" t="s">
        <v>607</v>
      </c>
      <c r="C2783" s="14">
        <v>0</v>
      </c>
      <c r="D2783" s="14" t="s">
        <v>653</v>
      </c>
    </row>
    <row r="2784" spans="1:4">
      <c r="A2784" s="15">
        <v>390</v>
      </c>
      <c r="B2784" s="15" t="s">
        <v>413</v>
      </c>
      <c r="C2784" s="14">
        <v>1989</v>
      </c>
      <c r="D2784" s="14" t="s">
        <v>653</v>
      </c>
    </row>
    <row r="2785" spans="1:4">
      <c r="A2785" s="15">
        <v>391</v>
      </c>
      <c r="B2785" s="15" t="s">
        <v>414</v>
      </c>
      <c r="C2785" s="14">
        <v>0</v>
      </c>
      <c r="D2785" s="14" t="s">
        <v>653</v>
      </c>
    </row>
    <row r="2786" spans="1:4">
      <c r="A2786" s="15">
        <v>392</v>
      </c>
      <c r="B2786" s="15" t="s">
        <v>415</v>
      </c>
      <c r="C2786" s="14">
        <v>0</v>
      </c>
      <c r="D2786" s="14" t="s">
        <v>653</v>
      </c>
    </row>
    <row r="2787" spans="1:4">
      <c r="A2787" s="15">
        <v>319</v>
      </c>
      <c r="B2787" s="15" t="s">
        <v>341</v>
      </c>
      <c r="C2787" s="14">
        <v>0</v>
      </c>
      <c r="D2787" s="14" t="s">
        <v>653</v>
      </c>
    </row>
    <row r="2788" spans="1:4">
      <c r="A2788" s="15">
        <v>320</v>
      </c>
      <c r="B2788" s="15" t="s">
        <v>342</v>
      </c>
      <c r="C2788" s="14">
        <v>0</v>
      </c>
      <c r="D2788" s="14" t="s">
        <v>653</v>
      </c>
    </row>
    <row r="2789" spans="1:4">
      <c r="A2789" s="15">
        <v>337</v>
      </c>
      <c r="B2789" s="15" t="s">
        <v>360</v>
      </c>
      <c r="C2789" s="14">
        <v>363402</v>
      </c>
      <c r="D2789" s="14" t="s">
        <v>653</v>
      </c>
    </row>
    <row r="2790" spans="1:4">
      <c r="A2790" s="15">
        <v>339</v>
      </c>
      <c r="B2790" s="15" t="s">
        <v>362</v>
      </c>
      <c r="C2790" s="14">
        <v>11856</v>
      </c>
      <c r="D2790" s="14" t="s">
        <v>653</v>
      </c>
    </row>
    <row r="2791" spans="1:4">
      <c r="A2791" s="15">
        <v>340</v>
      </c>
      <c r="B2791" s="15" t="s">
        <v>363</v>
      </c>
      <c r="C2791" s="14">
        <v>0</v>
      </c>
      <c r="D2791" s="14" t="s">
        <v>653</v>
      </c>
    </row>
    <row r="2792" spans="1:4">
      <c r="A2792" s="15">
        <v>341</v>
      </c>
      <c r="B2792" s="15" t="s">
        <v>364</v>
      </c>
      <c r="C2792" s="14">
        <v>0</v>
      </c>
      <c r="D2792" s="14" t="s">
        <v>653</v>
      </c>
    </row>
    <row r="2793" spans="1:4">
      <c r="A2793" s="15">
        <v>345</v>
      </c>
      <c r="B2793" s="15" t="s">
        <v>368</v>
      </c>
      <c r="C2793" s="14">
        <v>0</v>
      </c>
      <c r="D2793" s="14" t="s">
        <v>653</v>
      </c>
    </row>
    <row r="2794" spans="1:4">
      <c r="A2794" s="15">
        <v>355</v>
      </c>
      <c r="B2794" s="15" t="s">
        <v>378</v>
      </c>
      <c r="C2794" s="14">
        <v>10714</v>
      </c>
      <c r="D2794" s="14" t="s">
        <v>653</v>
      </c>
    </row>
    <row r="2795" spans="1:4">
      <c r="A2795" s="15">
        <v>356</v>
      </c>
      <c r="B2795" s="15" t="s">
        <v>379</v>
      </c>
      <c r="C2795" s="14">
        <v>0</v>
      </c>
      <c r="D2795" s="14" t="s">
        <v>653</v>
      </c>
    </row>
    <row r="2796" spans="1:4">
      <c r="A2796" s="15">
        <v>357</v>
      </c>
      <c r="B2796" s="15" t="s">
        <v>380</v>
      </c>
      <c r="C2796" s="14">
        <v>0</v>
      </c>
      <c r="D2796" s="14" t="s">
        <v>653</v>
      </c>
    </row>
    <row r="2797" spans="1:4">
      <c r="A2797" s="15">
        <v>367</v>
      </c>
      <c r="B2797" s="15" t="s">
        <v>643</v>
      </c>
      <c r="C2797" s="14">
        <v>10719</v>
      </c>
      <c r="D2797" s="14" t="s">
        <v>653</v>
      </c>
    </row>
    <row r="2798" spans="1:4">
      <c r="A2798" s="15">
        <v>368</v>
      </c>
      <c r="B2798" s="15" t="s">
        <v>391</v>
      </c>
      <c r="C2798" s="14">
        <v>0</v>
      </c>
      <c r="D2798" s="14" t="s">
        <v>653</v>
      </c>
    </row>
    <row r="2799" spans="1:4">
      <c r="A2799" s="15">
        <v>528</v>
      </c>
      <c r="B2799" s="15" t="s">
        <v>555</v>
      </c>
      <c r="C2799" s="14">
        <v>0</v>
      </c>
      <c r="D2799" s="14" t="s">
        <v>653</v>
      </c>
    </row>
    <row r="2800" spans="1:4">
      <c r="A2800" s="15">
        <v>529</v>
      </c>
      <c r="B2800" s="15" t="s">
        <v>556</v>
      </c>
      <c r="C2800" s="14">
        <v>1507</v>
      </c>
      <c r="D2800" s="14" t="s">
        <v>653</v>
      </c>
    </row>
    <row r="2801" spans="1:4">
      <c r="A2801" s="15">
        <v>530</v>
      </c>
      <c r="B2801" s="15" t="s">
        <v>557</v>
      </c>
      <c r="C2801" s="14">
        <v>281</v>
      </c>
      <c r="D2801" s="14" t="s">
        <v>653</v>
      </c>
    </row>
    <row r="2802" spans="1:4">
      <c r="A2802" s="15">
        <v>531</v>
      </c>
      <c r="B2802" s="15" t="s">
        <v>558</v>
      </c>
      <c r="C2802" s="14">
        <v>281</v>
      </c>
      <c r="D2802" s="14" t="s">
        <v>653</v>
      </c>
    </row>
    <row r="2803" spans="1:4">
      <c r="A2803" s="15">
        <v>532</v>
      </c>
      <c r="B2803" s="15" t="s">
        <v>559</v>
      </c>
      <c r="C2803" s="14">
        <v>0</v>
      </c>
      <c r="D2803" s="14" t="s">
        <v>653</v>
      </c>
    </row>
    <row r="2804" spans="1:4">
      <c r="A2804" s="15">
        <v>533</v>
      </c>
      <c r="B2804" s="15" t="s">
        <v>561</v>
      </c>
      <c r="C2804" s="14">
        <v>0</v>
      </c>
      <c r="D2804" s="14" t="s">
        <v>653</v>
      </c>
    </row>
    <row r="2805" spans="1:4">
      <c r="A2805" s="15">
        <v>534</v>
      </c>
      <c r="B2805" s="15" t="s">
        <v>562</v>
      </c>
      <c r="C2805" s="14">
        <v>0</v>
      </c>
      <c r="D2805" s="14" t="s">
        <v>653</v>
      </c>
    </row>
    <row r="2806" spans="1:4">
      <c r="A2806" s="15">
        <v>535</v>
      </c>
      <c r="B2806" s="15" t="s">
        <v>563</v>
      </c>
      <c r="C2806" s="14">
        <v>9422</v>
      </c>
      <c r="D2806" s="14" t="s">
        <v>653</v>
      </c>
    </row>
    <row r="2807" spans="1:4">
      <c r="A2807" s="15">
        <v>536</v>
      </c>
      <c r="B2807" s="15" t="s">
        <v>564</v>
      </c>
      <c r="C2807" s="14">
        <v>0</v>
      </c>
      <c r="D2807" s="14" t="s">
        <v>653</v>
      </c>
    </row>
    <row r="2808" spans="1:4">
      <c r="A2808" s="15">
        <v>537</v>
      </c>
      <c r="B2808" s="15" t="s">
        <v>565</v>
      </c>
      <c r="C2808" s="14">
        <v>0</v>
      </c>
      <c r="D2808" s="14" t="s">
        <v>653</v>
      </c>
    </row>
    <row r="2809" spans="1:4">
      <c r="A2809" s="15">
        <v>538</v>
      </c>
      <c r="B2809" s="15" t="s">
        <v>566</v>
      </c>
      <c r="C2809" s="14">
        <v>8138</v>
      </c>
      <c r="D2809" s="14" t="s">
        <v>653</v>
      </c>
    </row>
    <row r="2810" spans="1:4">
      <c r="A2810" s="15">
        <v>539</v>
      </c>
      <c r="B2810" s="15" t="s">
        <v>567</v>
      </c>
      <c r="C2810" s="14">
        <v>0</v>
      </c>
      <c r="D2810" s="14" t="s">
        <v>653</v>
      </c>
    </row>
    <row r="2811" spans="1:4">
      <c r="A2811" s="15">
        <v>541</v>
      </c>
      <c r="B2811" s="15" t="s">
        <v>570</v>
      </c>
      <c r="C2811" s="14">
        <v>67708</v>
      </c>
      <c r="D2811" s="14" t="s">
        <v>653</v>
      </c>
    </row>
    <row r="2812" spans="1:4">
      <c r="A2812" s="15">
        <v>542</v>
      </c>
      <c r="B2812" s="15" t="s">
        <v>571</v>
      </c>
      <c r="C2812" s="14">
        <v>5613</v>
      </c>
      <c r="D2812" s="14" t="s">
        <v>653</v>
      </c>
    </row>
    <row r="2813" spans="1:4">
      <c r="A2813" s="15">
        <v>545</v>
      </c>
      <c r="B2813" s="15" t="s">
        <v>574</v>
      </c>
      <c r="C2813" s="14">
        <v>0</v>
      </c>
      <c r="D2813" s="14" t="s">
        <v>653</v>
      </c>
    </row>
    <row r="2814" spans="1:4">
      <c r="A2814" s="15">
        <v>547</v>
      </c>
      <c r="B2814" s="15" t="s">
        <v>576</v>
      </c>
      <c r="C2814" s="14">
        <v>0</v>
      </c>
      <c r="D2814" s="14" t="s">
        <v>653</v>
      </c>
    </row>
    <row r="2815" spans="1:4">
      <c r="A2815" s="15">
        <v>548</v>
      </c>
      <c r="B2815" s="15" t="s">
        <v>577</v>
      </c>
      <c r="C2815" s="14">
        <v>0</v>
      </c>
      <c r="D2815" s="14" t="s">
        <v>653</v>
      </c>
    </row>
    <row r="2816" spans="1:4">
      <c r="A2816" s="15">
        <v>549</v>
      </c>
      <c r="B2816" s="15" t="s">
        <v>578</v>
      </c>
      <c r="C2816" s="14">
        <v>0</v>
      </c>
      <c r="D2816" s="14" t="s">
        <v>653</v>
      </c>
    </row>
    <row r="2817" spans="1:4">
      <c r="A2817" s="15">
        <v>550</v>
      </c>
      <c r="B2817" s="15" t="s">
        <v>579</v>
      </c>
      <c r="C2817" s="14">
        <v>0</v>
      </c>
      <c r="D2817" s="14" t="s">
        <v>653</v>
      </c>
    </row>
    <row r="2818" spans="1:4">
      <c r="A2818" s="15">
        <v>553</v>
      </c>
      <c r="B2818" s="15" t="s">
        <v>582</v>
      </c>
      <c r="C2818" s="14">
        <v>10306</v>
      </c>
      <c r="D2818" s="14" t="s">
        <v>653</v>
      </c>
    </row>
    <row r="2819" spans="1:4">
      <c r="A2819" s="15">
        <v>554</v>
      </c>
      <c r="B2819" s="15" t="s">
        <v>583</v>
      </c>
      <c r="C2819" s="14">
        <v>0</v>
      </c>
      <c r="D2819" s="14" t="s">
        <v>653</v>
      </c>
    </row>
    <row r="2820" spans="1:4">
      <c r="A2820" s="15">
        <v>556</v>
      </c>
      <c r="B2820" s="15" t="s">
        <v>585</v>
      </c>
      <c r="C2820" s="14">
        <v>0</v>
      </c>
      <c r="D2820" s="14" t="s">
        <v>653</v>
      </c>
    </row>
    <row r="2821" spans="1:4">
      <c r="A2821" s="15">
        <v>557</v>
      </c>
      <c r="B2821" s="15" t="s">
        <v>586</v>
      </c>
      <c r="C2821" s="14">
        <v>0</v>
      </c>
      <c r="D2821" s="14" t="s">
        <v>653</v>
      </c>
    </row>
    <row r="2822" spans="1:4">
      <c r="A2822" s="15">
        <v>558</v>
      </c>
      <c r="B2822" s="15" t="s">
        <v>587</v>
      </c>
      <c r="C2822" s="14">
        <v>0</v>
      </c>
      <c r="D2822" s="14" t="s">
        <v>653</v>
      </c>
    </row>
    <row r="2823" spans="1:4">
      <c r="A2823" s="15">
        <v>500</v>
      </c>
      <c r="B2823" s="15" t="s">
        <v>526</v>
      </c>
      <c r="C2823" s="14">
        <v>330</v>
      </c>
      <c r="D2823" s="14" t="s">
        <v>653</v>
      </c>
    </row>
    <row r="2824" spans="1:4">
      <c r="A2824" s="15">
        <v>501</v>
      </c>
      <c r="B2824" s="15" t="s">
        <v>527</v>
      </c>
      <c r="C2824" s="14">
        <v>0</v>
      </c>
      <c r="D2824" s="14" t="s">
        <v>653</v>
      </c>
    </row>
    <row r="2825" spans="1:4">
      <c r="A2825" s="15">
        <v>404</v>
      </c>
      <c r="B2825" s="15" t="s">
        <v>427</v>
      </c>
      <c r="C2825" s="14">
        <v>0</v>
      </c>
      <c r="D2825" s="14" t="s">
        <v>653</v>
      </c>
    </row>
    <row r="2826" spans="1:4">
      <c r="A2826" s="15">
        <v>407</v>
      </c>
      <c r="B2826" s="15" t="s">
        <v>430</v>
      </c>
      <c r="C2826" s="14">
        <v>0</v>
      </c>
      <c r="D2826" s="14" t="s">
        <v>653</v>
      </c>
    </row>
    <row r="2827" spans="1:4">
      <c r="A2827" s="15">
        <v>411</v>
      </c>
      <c r="B2827" s="15" t="s">
        <v>434</v>
      </c>
      <c r="C2827" s="14">
        <v>0</v>
      </c>
      <c r="D2827" s="14" t="s">
        <v>653</v>
      </c>
    </row>
    <row r="2828" spans="1:4">
      <c r="A2828" s="15">
        <v>412</v>
      </c>
      <c r="B2828" s="15" t="s">
        <v>435</v>
      </c>
      <c r="C2828" s="14">
        <v>0</v>
      </c>
      <c r="D2828" s="14" t="s">
        <v>653</v>
      </c>
    </row>
    <row r="2829" spans="1:4">
      <c r="A2829" s="15">
        <v>418</v>
      </c>
      <c r="B2829" s="15" t="s">
        <v>441</v>
      </c>
      <c r="C2829" s="14">
        <v>0</v>
      </c>
      <c r="D2829" s="14" t="s">
        <v>653</v>
      </c>
    </row>
    <row r="2830" spans="1:4">
      <c r="A2830" s="15">
        <v>443</v>
      </c>
      <c r="B2830" s="15" t="s">
        <v>468</v>
      </c>
      <c r="C2830" s="14">
        <v>0</v>
      </c>
      <c r="D2830" s="14" t="s">
        <v>653</v>
      </c>
    </row>
    <row r="2831" spans="1:4">
      <c r="A2831" s="15">
        <v>444</v>
      </c>
      <c r="B2831" s="15" t="s">
        <v>469</v>
      </c>
      <c r="C2831" s="14">
        <v>0</v>
      </c>
      <c r="D2831" s="14" t="s">
        <v>653</v>
      </c>
    </row>
    <row r="2832" spans="1:4">
      <c r="A2832" s="15">
        <v>413</v>
      </c>
      <c r="B2832" s="15" t="s">
        <v>436</v>
      </c>
      <c r="C2832" s="14">
        <v>0</v>
      </c>
      <c r="D2832" s="14" t="s">
        <v>653</v>
      </c>
    </row>
    <row r="2833" spans="1:4">
      <c r="A2833" s="15">
        <v>491</v>
      </c>
      <c r="B2833" s="15" t="s">
        <v>516</v>
      </c>
      <c r="C2833" s="14">
        <v>0</v>
      </c>
      <c r="D2833" s="14" t="s">
        <v>653</v>
      </c>
    </row>
    <row r="2834" spans="1:4">
      <c r="A2834" s="15">
        <v>492</v>
      </c>
      <c r="B2834" s="15" t="s">
        <v>517</v>
      </c>
      <c r="C2834" s="14">
        <v>59925</v>
      </c>
      <c r="D2834" s="14" t="s">
        <v>653</v>
      </c>
    </row>
    <row r="2835" spans="1:4">
      <c r="A2835" s="15">
        <v>493</v>
      </c>
      <c r="B2835" s="15" t="s">
        <v>519</v>
      </c>
      <c r="C2835" s="14">
        <v>0</v>
      </c>
      <c r="D2835" s="14" t="s">
        <v>653</v>
      </c>
    </row>
    <row r="2836" spans="1:4">
      <c r="A2836" s="15">
        <v>494</v>
      </c>
      <c r="B2836" s="15" t="s">
        <v>520</v>
      </c>
      <c r="C2836" s="14">
        <v>0</v>
      </c>
      <c r="D2836" s="14" t="s">
        <v>653</v>
      </c>
    </row>
    <row r="2837" spans="1:4">
      <c r="A2837" s="15">
        <v>495</v>
      </c>
      <c r="B2837" s="15" t="s">
        <v>521</v>
      </c>
      <c r="C2837" s="14">
        <v>0</v>
      </c>
      <c r="D2837" s="14" t="s">
        <v>653</v>
      </c>
    </row>
    <row r="2838" spans="1:4">
      <c r="A2838" s="15">
        <v>496</v>
      </c>
      <c r="B2838" s="15" t="s">
        <v>522</v>
      </c>
      <c r="C2838" s="14">
        <v>0</v>
      </c>
      <c r="D2838" s="14" t="s">
        <v>653</v>
      </c>
    </row>
    <row r="2839" spans="1:4">
      <c r="A2839" s="15">
        <v>497</v>
      </c>
      <c r="B2839" s="15" t="s">
        <v>523</v>
      </c>
      <c r="C2839" s="14">
        <v>0</v>
      </c>
      <c r="D2839" s="14" t="s">
        <v>653</v>
      </c>
    </row>
    <row r="2840" spans="1:4">
      <c r="A2840" s="15">
        <v>498</v>
      </c>
      <c r="B2840" s="15" t="s">
        <v>524</v>
      </c>
      <c r="C2840" s="14">
        <v>0</v>
      </c>
      <c r="D2840" s="14" t="s">
        <v>653</v>
      </c>
    </row>
    <row r="2841" spans="1:4">
      <c r="A2841" s="15">
        <v>421</v>
      </c>
      <c r="B2841" s="15" t="s">
        <v>444</v>
      </c>
      <c r="C2841" s="14">
        <v>63635</v>
      </c>
      <c r="D2841" s="14" t="s">
        <v>653</v>
      </c>
    </row>
    <row r="2842" spans="1:4">
      <c r="A2842" s="15">
        <v>423</v>
      </c>
      <c r="B2842" s="15" t="s">
        <v>446</v>
      </c>
      <c r="C2842" s="14">
        <v>0</v>
      </c>
      <c r="D2842" s="14" t="s">
        <v>653</v>
      </c>
    </row>
    <row r="2843" spans="1:4">
      <c r="A2843" s="15">
        <v>428</v>
      </c>
      <c r="B2843" s="15" t="s">
        <v>451</v>
      </c>
      <c r="C2843" s="14">
        <v>0</v>
      </c>
      <c r="D2843" s="14" t="s">
        <v>653</v>
      </c>
    </row>
    <row r="2844" spans="1:4">
      <c r="A2844" s="15">
        <v>518</v>
      </c>
      <c r="B2844" s="15" t="s">
        <v>544</v>
      </c>
      <c r="C2844" s="14">
        <v>0</v>
      </c>
      <c r="D2844" s="14" t="s">
        <v>653</v>
      </c>
    </row>
    <row r="2845" spans="1:4">
      <c r="A2845" s="15">
        <v>519</v>
      </c>
      <c r="B2845" s="15" t="s">
        <v>545</v>
      </c>
      <c r="C2845" s="14">
        <v>0</v>
      </c>
      <c r="D2845" s="14" t="s">
        <v>653</v>
      </c>
    </row>
    <row r="2846" spans="1:4">
      <c r="A2846" s="15">
        <v>393</v>
      </c>
      <c r="B2846" s="15" t="s">
        <v>416</v>
      </c>
      <c r="C2846" s="14">
        <v>0</v>
      </c>
      <c r="D2846" s="14" t="s">
        <v>653</v>
      </c>
    </row>
    <row r="2847" spans="1:4">
      <c r="A2847" s="15">
        <v>395</v>
      </c>
      <c r="B2847" s="15" t="s">
        <v>418</v>
      </c>
      <c r="C2847" s="14">
        <v>0</v>
      </c>
      <c r="D2847" s="14" t="s">
        <v>653</v>
      </c>
    </row>
    <row r="2848" spans="1:4">
      <c r="A2848" s="15">
        <v>397</v>
      </c>
      <c r="B2848" s="15" t="s">
        <v>420</v>
      </c>
      <c r="C2848" s="14">
        <v>0</v>
      </c>
      <c r="D2848" s="14" t="s">
        <v>653</v>
      </c>
    </row>
    <row r="2849" spans="1:4">
      <c r="A2849" s="15">
        <v>398</v>
      </c>
      <c r="B2849" s="15" t="s">
        <v>421</v>
      </c>
      <c r="C2849" s="14">
        <v>0</v>
      </c>
      <c r="D2849" s="14" t="s">
        <v>653</v>
      </c>
    </row>
    <row r="2850" spans="1:4">
      <c r="A2850" s="15">
        <v>399</v>
      </c>
      <c r="B2850" s="15" t="s">
        <v>422</v>
      </c>
      <c r="C2850" s="14">
        <v>0</v>
      </c>
      <c r="D2850" s="14" t="s">
        <v>653</v>
      </c>
    </row>
    <row r="2851" spans="1:4">
      <c r="A2851" s="15">
        <v>400</v>
      </c>
      <c r="B2851" s="15" t="s">
        <v>423</v>
      </c>
      <c r="C2851" s="14">
        <v>0</v>
      </c>
      <c r="D2851" s="14" t="s">
        <v>653</v>
      </c>
    </row>
    <row r="2852" spans="1:4">
      <c r="A2852" s="15">
        <v>401</v>
      </c>
      <c r="B2852" s="15" t="s">
        <v>424</v>
      </c>
      <c r="C2852" s="14">
        <v>0</v>
      </c>
      <c r="D2852" s="14" t="s">
        <v>653</v>
      </c>
    </row>
    <row r="2853" spans="1:4">
      <c r="A2853" s="15">
        <v>402</v>
      </c>
      <c r="B2853" s="15" t="s">
        <v>425</v>
      </c>
      <c r="C2853" s="14">
        <v>0</v>
      </c>
      <c r="D2853" s="14" t="s">
        <v>653</v>
      </c>
    </row>
    <row r="2854" spans="1:4">
      <c r="A2854" s="15">
        <v>403</v>
      </c>
      <c r="B2854" s="15" t="s">
        <v>426</v>
      </c>
      <c r="C2854" s="14">
        <v>0</v>
      </c>
      <c r="D2854" s="14" t="s">
        <v>653</v>
      </c>
    </row>
    <row r="2855" spans="1:4">
      <c r="A2855" s="15">
        <v>406</v>
      </c>
      <c r="B2855" s="15" t="s">
        <v>429</v>
      </c>
      <c r="C2855" s="14">
        <v>0</v>
      </c>
      <c r="D2855" s="14" t="s">
        <v>653</v>
      </c>
    </row>
    <row r="2856" spans="1:4">
      <c r="A2856" s="15">
        <v>416</v>
      </c>
      <c r="B2856" s="15" t="s">
        <v>439</v>
      </c>
      <c r="C2856" s="14">
        <v>0</v>
      </c>
      <c r="D2856" s="14" t="s">
        <v>653</v>
      </c>
    </row>
    <row r="2857" spans="1:4">
      <c r="A2857" s="15">
        <v>419</v>
      </c>
      <c r="B2857" s="15" t="s">
        <v>442</v>
      </c>
      <c r="C2857" s="14">
        <v>0</v>
      </c>
      <c r="D2857" s="14" t="s">
        <v>653</v>
      </c>
    </row>
    <row r="2858" spans="1:4">
      <c r="A2858" s="15">
        <v>420</v>
      </c>
      <c r="B2858" s="15" t="s">
        <v>443</v>
      </c>
      <c r="C2858" s="14">
        <v>0</v>
      </c>
      <c r="D2858" s="14" t="s">
        <v>653</v>
      </c>
    </row>
    <row r="2859" spans="1:4">
      <c r="A2859" s="15">
        <v>425</v>
      </c>
      <c r="B2859" s="15" t="s">
        <v>448</v>
      </c>
      <c r="C2859" s="14">
        <v>0</v>
      </c>
      <c r="D2859" s="14" t="s">
        <v>653</v>
      </c>
    </row>
    <row r="2860" spans="1:4">
      <c r="A2860" s="15">
        <v>427</v>
      </c>
      <c r="B2860" s="15" t="s">
        <v>450</v>
      </c>
      <c r="C2860" s="14">
        <v>0</v>
      </c>
      <c r="D2860" s="14" t="s">
        <v>653</v>
      </c>
    </row>
    <row r="2861" spans="1:4">
      <c r="A2861" s="15">
        <v>429</v>
      </c>
      <c r="B2861" s="15" t="s">
        <v>452</v>
      </c>
      <c r="C2861" s="14">
        <v>0</v>
      </c>
      <c r="D2861" s="14" t="s">
        <v>653</v>
      </c>
    </row>
    <row r="2862" spans="1:4">
      <c r="A2862" s="15">
        <v>430</v>
      </c>
      <c r="B2862" s="15" t="s">
        <v>453</v>
      </c>
      <c r="C2862" s="14">
        <v>0</v>
      </c>
      <c r="D2862" s="14" t="s">
        <v>653</v>
      </c>
    </row>
    <row r="2863" spans="1:4">
      <c r="A2863" s="15">
        <v>433</v>
      </c>
      <c r="B2863" s="15" t="s">
        <v>456</v>
      </c>
      <c r="C2863" s="14">
        <v>0</v>
      </c>
      <c r="D2863" s="14" t="s">
        <v>653</v>
      </c>
    </row>
    <row r="2864" spans="1:4">
      <c r="A2864" s="15">
        <v>434</v>
      </c>
      <c r="B2864" s="15" t="s">
        <v>457</v>
      </c>
      <c r="C2864" s="14">
        <v>0</v>
      </c>
      <c r="D2864" s="14" t="s">
        <v>653</v>
      </c>
    </row>
    <row r="2865" spans="1:4">
      <c r="A2865" s="15">
        <v>435</v>
      </c>
      <c r="B2865" s="15" t="s">
        <v>458</v>
      </c>
      <c r="C2865" s="14">
        <v>0</v>
      </c>
      <c r="D2865" s="14" t="s">
        <v>653</v>
      </c>
    </row>
    <row r="2866" spans="1:4">
      <c r="A2866" s="15">
        <v>439</v>
      </c>
      <c r="B2866" s="15" t="s">
        <v>464</v>
      </c>
      <c r="C2866" s="14">
        <v>0</v>
      </c>
      <c r="D2866" s="14" t="s">
        <v>653</v>
      </c>
    </row>
    <row r="2867" spans="1:4">
      <c r="A2867" s="15">
        <v>441</v>
      </c>
      <c r="B2867" s="15" t="s">
        <v>466</v>
      </c>
      <c r="C2867" s="14">
        <v>0</v>
      </c>
      <c r="D2867" s="14" t="s">
        <v>653</v>
      </c>
    </row>
    <row r="2868" spans="1:4">
      <c r="A2868" s="15">
        <v>442</v>
      </c>
      <c r="B2868" s="15" t="s">
        <v>467</v>
      </c>
      <c r="C2868" s="14">
        <v>0</v>
      </c>
      <c r="D2868" s="14" t="s">
        <v>653</v>
      </c>
    </row>
    <row r="2869" spans="1:4">
      <c r="A2869" s="15">
        <v>447</v>
      </c>
      <c r="B2869" s="15" t="s">
        <v>472</v>
      </c>
      <c r="C2869" s="14">
        <v>0</v>
      </c>
      <c r="D2869" s="14" t="s">
        <v>653</v>
      </c>
    </row>
    <row r="2870" spans="1:4">
      <c r="A2870" s="15">
        <v>448</v>
      </c>
      <c r="B2870" s="15" t="s">
        <v>473</v>
      </c>
      <c r="C2870" s="14">
        <v>0</v>
      </c>
      <c r="D2870" s="14" t="s">
        <v>653</v>
      </c>
    </row>
    <row r="2871" spans="1:4">
      <c r="A2871" s="15">
        <v>449</v>
      </c>
      <c r="B2871" s="15" t="s">
        <v>474</v>
      </c>
      <c r="C2871" s="14">
        <v>0</v>
      </c>
      <c r="D2871" s="14" t="s">
        <v>653</v>
      </c>
    </row>
    <row r="2872" spans="1:4">
      <c r="A2872" s="15">
        <v>451</v>
      </c>
      <c r="B2872" s="15" t="s">
        <v>476</v>
      </c>
      <c r="C2872" s="14">
        <v>0</v>
      </c>
      <c r="D2872" s="14" t="s">
        <v>653</v>
      </c>
    </row>
    <row r="2873" spans="1:4">
      <c r="A2873" s="15">
        <v>454</v>
      </c>
      <c r="B2873" s="15" t="s">
        <v>479</v>
      </c>
      <c r="C2873" s="14">
        <v>0</v>
      </c>
      <c r="D2873" s="14" t="s">
        <v>653</v>
      </c>
    </row>
    <row r="2874" spans="1:4">
      <c r="A2874" s="15">
        <v>456</v>
      </c>
      <c r="B2874" s="15" t="s">
        <v>481</v>
      </c>
      <c r="C2874" s="14">
        <v>0</v>
      </c>
      <c r="D2874" s="14" t="s">
        <v>653</v>
      </c>
    </row>
    <row r="2875" spans="1:4">
      <c r="A2875" s="15">
        <v>457</v>
      </c>
      <c r="B2875" s="15" t="s">
        <v>482</v>
      </c>
      <c r="C2875" s="14">
        <v>0</v>
      </c>
      <c r="D2875" s="14" t="s">
        <v>653</v>
      </c>
    </row>
    <row r="2876" spans="1:4">
      <c r="A2876" s="15">
        <v>458</v>
      </c>
      <c r="B2876" s="15" t="s">
        <v>483</v>
      </c>
      <c r="C2876" s="14">
        <v>0</v>
      </c>
      <c r="D2876" s="14" t="s">
        <v>653</v>
      </c>
    </row>
    <row r="2877" spans="1:4">
      <c r="A2877" s="15">
        <v>459</v>
      </c>
      <c r="B2877" s="15" t="s">
        <v>484</v>
      </c>
      <c r="C2877" s="14">
        <v>0</v>
      </c>
      <c r="D2877" s="14" t="s">
        <v>653</v>
      </c>
    </row>
    <row r="2878" spans="1:4">
      <c r="A2878" s="15">
        <v>461</v>
      </c>
      <c r="B2878" s="15" t="s">
        <v>486</v>
      </c>
      <c r="C2878" s="14">
        <v>0</v>
      </c>
      <c r="D2878" s="14" t="s">
        <v>653</v>
      </c>
    </row>
    <row r="2879" spans="1:4">
      <c r="A2879" s="15">
        <v>462</v>
      </c>
      <c r="B2879" s="15" t="s">
        <v>487</v>
      </c>
      <c r="C2879" s="14">
        <v>0</v>
      </c>
      <c r="D2879" s="14" t="s">
        <v>653</v>
      </c>
    </row>
    <row r="2880" spans="1:4">
      <c r="A2880" s="15">
        <v>463</v>
      </c>
      <c r="B2880" s="15" t="s">
        <v>488</v>
      </c>
      <c r="C2880" s="14">
        <v>0</v>
      </c>
      <c r="D2880" s="14" t="s">
        <v>653</v>
      </c>
    </row>
    <row r="2881" spans="1:4">
      <c r="A2881" s="15">
        <v>464</v>
      </c>
      <c r="B2881" s="15" t="s">
        <v>489</v>
      </c>
      <c r="C2881" s="14">
        <v>0</v>
      </c>
      <c r="D2881" s="14" t="s">
        <v>653</v>
      </c>
    </row>
    <row r="2882" spans="1:4">
      <c r="A2882" s="15">
        <v>465</v>
      </c>
      <c r="B2882" s="15" t="s">
        <v>490</v>
      </c>
      <c r="C2882" s="14">
        <v>0</v>
      </c>
      <c r="D2882" s="14" t="s">
        <v>653</v>
      </c>
    </row>
    <row r="2883" spans="1:4">
      <c r="A2883" s="15">
        <v>466</v>
      </c>
      <c r="B2883" s="15" t="s">
        <v>491</v>
      </c>
      <c r="C2883" s="14">
        <v>0</v>
      </c>
      <c r="D2883" s="14" t="s">
        <v>653</v>
      </c>
    </row>
    <row r="2884" spans="1:4">
      <c r="A2884" s="15">
        <v>467</v>
      </c>
      <c r="B2884" s="15" t="s">
        <v>492</v>
      </c>
      <c r="C2884" s="14">
        <v>0</v>
      </c>
      <c r="D2884" s="14" t="s">
        <v>653</v>
      </c>
    </row>
    <row r="2885" spans="1:4">
      <c r="A2885" s="15">
        <v>468</v>
      </c>
      <c r="B2885" s="15" t="s">
        <v>493</v>
      </c>
      <c r="C2885" s="14">
        <v>0</v>
      </c>
      <c r="D2885" s="14" t="s">
        <v>653</v>
      </c>
    </row>
    <row r="2886" spans="1:4">
      <c r="A2886" s="15">
        <v>469</v>
      </c>
      <c r="B2886" s="15" t="s">
        <v>494</v>
      </c>
      <c r="C2886" s="14">
        <v>0</v>
      </c>
      <c r="D2886" s="14" t="s">
        <v>653</v>
      </c>
    </row>
    <row r="2887" spans="1:4">
      <c r="A2887" s="15">
        <v>470</v>
      </c>
      <c r="B2887" s="15" t="s">
        <v>495</v>
      </c>
      <c r="C2887" s="14">
        <v>0</v>
      </c>
      <c r="D2887" s="14" t="s">
        <v>653</v>
      </c>
    </row>
    <row r="2888" spans="1:4">
      <c r="A2888" s="15">
        <v>471</v>
      </c>
      <c r="B2888" s="15" t="s">
        <v>496</v>
      </c>
      <c r="C2888" s="14">
        <v>0</v>
      </c>
      <c r="D2888" s="14" t="s">
        <v>653</v>
      </c>
    </row>
    <row r="2889" spans="1:4">
      <c r="A2889" s="15">
        <v>472</v>
      </c>
      <c r="B2889" s="15" t="s">
        <v>497</v>
      </c>
      <c r="C2889" s="14">
        <v>0</v>
      </c>
      <c r="D2889" s="14" t="s">
        <v>653</v>
      </c>
    </row>
    <row r="2890" spans="1:4">
      <c r="A2890" s="15">
        <v>473</v>
      </c>
      <c r="B2890" s="15" t="s">
        <v>498</v>
      </c>
      <c r="C2890" s="14">
        <v>0</v>
      </c>
      <c r="D2890" s="14" t="s">
        <v>653</v>
      </c>
    </row>
    <row r="2891" spans="1:4">
      <c r="A2891" s="15">
        <v>474</v>
      </c>
      <c r="B2891" s="15" t="s">
        <v>499</v>
      </c>
      <c r="C2891" s="14">
        <v>0</v>
      </c>
      <c r="D2891" s="14" t="s">
        <v>653</v>
      </c>
    </row>
    <row r="2892" spans="1:4">
      <c r="A2892" s="15">
        <v>475</v>
      </c>
      <c r="B2892" s="15" t="s">
        <v>500</v>
      </c>
      <c r="C2892" s="14">
        <v>0</v>
      </c>
      <c r="D2892" s="14" t="s">
        <v>653</v>
      </c>
    </row>
    <row r="2893" spans="1:4">
      <c r="A2893" s="15">
        <v>476</v>
      </c>
      <c r="B2893" s="15" t="s">
        <v>501</v>
      </c>
      <c r="C2893" s="14">
        <v>0</v>
      </c>
      <c r="D2893" s="14" t="s">
        <v>653</v>
      </c>
    </row>
    <row r="2894" spans="1:4">
      <c r="A2894" s="15">
        <v>477</v>
      </c>
      <c r="B2894" s="15" t="s">
        <v>502</v>
      </c>
      <c r="C2894" s="14">
        <v>0</v>
      </c>
      <c r="D2894" s="14" t="s">
        <v>653</v>
      </c>
    </row>
    <row r="2895" spans="1:4">
      <c r="A2895" s="15">
        <v>478</v>
      </c>
      <c r="B2895" s="15" t="s">
        <v>503</v>
      </c>
      <c r="C2895" s="14">
        <v>0</v>
      </c>
      <c r="D2895" s="14" t="s">
        <v>653</v>
      </c>
    </row>
    <row r="2896" spans="1:4">
      <c r="A2896" s="15">
        <v>479</v>
      </c>
      <c r="B2896" s="15" t="s">
        <v>504</v>
      </c>
      <c r="C2896" s="14">
        <v>0</v>
      </c>
      <c r="D2896" s="14" t="s">
        <v>653</v>
      </c>
    </row>
    <row r="2897" spans="1:4">
      <c r="A2897" s="15">
        <v>480</v>
      </c>
      <c r="B2897" s="15" t="s">
        <v>505</v>
      </c>
      <c r="C2897" s="14">
        <v>0</v>
      </c>
      <c r="D2897" s="14" t="s">
        <v>653</v>
      </c>
    </row>
    <row r="2898" spans="1:4">
      <c r="A2898" s="15">
        <v>481</v>
      </c>
      <c r="B2898" s="15" t="s">
        <v>506</v>
      </c>
      <c r="C2898" s="14">
        <v>0</v>
      </c>
      <c r="D2898" s="14" t="s">
        <v>653</v>
      </c>
    </row>
    <row r="2899" spans="1:4">
      <c r="A2899" s="15">
        <v>482</v>
      </c>
      <c r="B2899" s="15" t="s">
        <v>507</v>
      </c>
      <c r="C2899" s="14">
        <v>0</v>
      </c>
      <c r="D2899" s="14" t="s">
        <v>653</v>
      </c>
    </row>
    <row r="2900" spans="1:4">
      <c r="A2900" s="15">
        <v>483</v>
      </c>
      <c r="B2900" s="15" t="s">
        <v>508</v>
      </c>
      <c r="C2900" s="14">
        <v>0</v>
      </c>
      <c r="D2900" s="14" t="s">
        <v>653</v>
      </c>
    </row>
    <row r="2901" spans="1:4">
      <c r="A2901" s="15">
        <v>484</v>
      </c>
      <c r="B2901" s="15" t="s">
        <v>509</v>
      </c>
      <c r="C2901" s="14">
        <v>0</v>
      </c>
      <c r="D2901" s="14" t="s">
        <v>653</v>
      </c>
    </row>
    <row r="2902" spans="1:4">
      <c r="A2902" s="15">
        <v>485</v>
      </c>
      <c r="B2902" s="15" t="s">
        <v>510</v>
      </c>
      <c r="C2902" s="14">
        <v>0</v>
      </c>
      <c r="D2902" s="14" t="s">
        <v>653</v>
      </c>
    </row>
    <row r="2903" spans="1:4">
      <c r="A2903" s="15">
        <v>486</v>
      </c>
      <c r="B2903" s="15" t="s">
        <v>511</v>
      </c>
      <c r="C2903" s="14">
        <v>0</v>
      </c>
      <c r="D2903" s="14" t="s">
        <v>653</v>
      </c>
    </row>
    <row r="2904" spans="1:4">
      <c r="A2904" s="15">
        <v>487</v>
      </c>
      <c r="B2904" s="15" t="s">
        <v>512</v>
      </c>
      <c r="C2904" s="14">
        <v>0</v>
      </c>
      <c r="D2904" s="14" t="s">
        <v>653</v>
      </c>
    </row>
    <row r="2905" spans="1:4">
      <c r="A2905" s="15">
        <v>488</v>
      </c>
      <c r="B2905" s="15" t="s">
        <v>513</v>
      </c>
      <c r="C2905" s="14">
        <v>0</v>
      </c>
      <c r="D2905" s="14" t="s">
        <v>653</v>
      </c>
    </row>
    <row r="2906" spans="1:4">
      <c r="A2906" s="15">
        <v>489</v>
      </c>
      <c r="B2906" s="15" t="s">
        <v>514</v>
      </c>
      <c r="C2906" s="14">
        <v>0</v>
      </c>
      <c r="D2906" s="14" t="s">
        <v>653</v>
      </c>
    </row>
    <row r="2907" spans="1:4">
      <c r="A2907" s="15">
        <v>490</v>
      </c>
      <c r="B2907" s="15" t="s">
        <v>515</v>
      </c>
      <c r="C2907" s="14">
        <v>0</v>
      </c>
      <c r="D2907" s="14" t="s">
        <v>653</v>
      </c>
    </row>
    <row r="2908" spans="1:4">
      <c r="A2908" s="15">
        <v>437</v>
      </c>
      <c r="B2908" s="15" t="s">
        <v>462</v>
      </c>
      <c r="C2908" s="14">
        <v>176672</v>
      </c>
      <c r="D2908" s="14" t="s">
        <v>653</v>
      </c>
    </row>
    <row r="2909" spans="1:4">
      <c r="A2909" s="15">
        <v>438</v>
      </c>
      <c r="B2909" s="15" t="s">
        <v>463</v>
      </c>
      <c r="C2909" s="14">
        <v>40096</v>
      </c>
      <c r="D2909" s="14" t="s">
        <v>653</v>
      </c>
    </row>
    <row r="2910" spans="1:4">
      <c r="A2910" s="15">
        <v>455</v>
      </c>
      <c r="B2910" s="15" t="s">
        <v>480</v>
      </c>
      <c r="C2910" s="14">
        <v>0</v>
      </c>
      <c r="D2910" s="14" t="s">
        <v>653</v>
      </c>
    </row>
    <row r="2911" spans="1:4">
      <c r="A2911" s="15">
        <v>460</v>
      </c>
      <c r="B2911" s="15" t="s">
        <v>485</v>
      </c>
      <c r="C2911" s="14">
        <v>0</v>
      </c>
      <c r="D2911" s="14" t="s">
        <v>653</v>
      </c>
    </row>
    <row r="2912" spans="1:4">
      <c r="A2912" s="15">
        <v>414</v>
      </c>
      <c r="B2912" s="15" t="s">
        <v>437</v>
      </c>
      <c r="C2912" s="14">
        <v>0</v>
      </c>
      <c r="D2912" s="14" t="s">
        <v>653</v>
      </c>
    </row>
    <row r="2913" spans="1:4">
      <c r="A2913" s="15">
        <v>415</v>
      </c>
      <c r="B2913" s="15" t="s">
        <v>438</v>
      </c>
      <c r="C2913" s="14">
        <v>0</v>
      </c>
      <c r="D2913" s="14" t="s">
        <v>653</v>
      </c>
    </row>
    <row r="2914" spans="1:4">
      <c r="A2914" s="15">
        <v>424</v>
      </c>
      <c r="B2914" s="15" t="s">
        <v>447</v>
      </c>
      <c r="C2914" s="14">
        <v>0</v>
      </c>
      <c r="D2914" s="14" t="s">
        <v>653</v>
      </c>
    </row>
    <row r="2915" spans="1:4">
      <c r="A2915" s="15">
        <v>426</v>
      </c>
      <c r="B2915" s="15" t="s">
        <v>449</v>
      </c>
      <c r="C2915" s="14">
        <v>0</v>
      </c>
      <c r="D2915" s="14" t="s">
        <v>653</v>
      </c>
    </row>
    <row r="2916" spans="1:4">
      <c r="A2916" s="15">
        <v>431</v>
      </c>
      <c r="B2916" s="15" t="s">
        <v>644</v>
      </c>
      <c r="C2916" s="14">
        <v>0</v>
      </c>
      <c r="D2916" s="14" t="s">
        <v>653</v>
      </c>
    </row>
    <row r="2917" spans="1:4">
      <c r="A2917" s="15">
        <v>432</v>
      </c>
      <c r="B2917" s="15" t="s">
        <v>455</v>
      </c>
      <c r="C2917" s="14">
        <v>0</v>
      </c>
      <c r="D2917" s="14" t="s">
        <v>653</v>
      </c>
    </row>
    <row r="2918" spans="1:4">
      <c r="A2918" s="15">
        <v>436</v>
      </c>
      <c r="B2918" s="15" t="s">
        <v>460</v>
      </c>
      <c r="C2918" s="14">
        <v>0</v>
      </c>
      <c r="D2918" s="14" t="s">
        <v>653</v>
      </c>
    </row>
    <row r="2919" spans="1:4">
      <c r="A2919" s="15">
        <v>440</v>
      </c>
      <c r="B2919" s="15" t="s">
        <v>465</v>
      </c>
      <c r="C2919" s="14">
        <v>0</v>
      </c>
      <c r="D2919" s="14" t="s">
        <v>653</v>
      </c>
    </row>
    <row r="2920" spans="1:4">
      <c r="A2920" s="15">
        <v>394</v>
      </c>
      <c r="B2920" s="15" t="s">
        <v>417</v>
      </c>
      <c r="C2920" s="14">
        <v>0</v>
      </c>
      <c r="D2920" s="14" t="s">
        <v>653</v>
      </c>
    </row>
    <row r="2921" spans="1:4">
      <c r="A2921" s="15">
        <v>216</v>
      </c>
      <c r="B2921" s="15" t="s">
        <v>235</v>
      </c>
      <c r="C2921" s="14">
        <v>0</v>
      </c>
      <c r="D2921" s="14" t="s">
        <v>653</v>
      </c>
    </row>
    <row r="2922" spans="1:4">
      <c r="A2922" s="15">
        <v>218</v>
      </c>
      <c r="B2922" s="15" t="s">
        <v>237</v>
      </c>
      <c r="C2922" s="14">
        <v>0</v>
      </c>
      <c r="D2922" s="14" t="s">
        <v>653</v>
      </c>
    </row>
    <row r="2923" spans="1:4">
      <c r="A2923" s="15">
        <v>219</v>
      </c>
      <c r="B2923" s="15" t="s">
        <v>238</v>
      </c>
      <c r="C2923" s="14">
        <v>0</v>
      </c>
      <c r="D2923" s="14" t="s">
        <v>653</v>
      </c>
    </row>
    <row r="2924" spans="1:4">
      <c r="A2924" s="15">
        <v>220</v>
      </c>
      <c r="B2924" s="15" t="s">
        <v>239</v>
      </c>
      <c r="C2924" s="14">
        <v>0</v>
      </c>
      <c r="D2924" s="14" t="s">
        <v>653</v>
      </c>
    </row>
    <row r="2925" spans="1:4">
      <c r="A2925" s="15">
        <v>224</v>
      </c>
      <c r="B2925" s="15" t="s">
        <v>243</v>
      </c>
      <c r="C2925" s="14">
        <v>0</v>
      </c>
      <c r="D2925" s="14" t="s">
        <v>653</v>
      </c>
    </row>
    <row r="2926" spans="1:4">
      <c r="A2926" s="15">
        <v>225</v>
      </c>
      <c r="B2926" s="15" t="s">
        <v>244</v>
      </c>
      <c r="C2926" s="14">
        <v>0</v>
      </c>
      <c r="D2926" s="14" t="s">
        <v>653</v>
      </c>
    </row>
    <row r="2927" spans="1:4">
      <c r="A2927" s="15">
        <v>226</v>
      </c>
      <c r="B2927" s="15" t="s">
        <v>245</v>
      </c>
      <c r="C2927" s="14">
        <v>0</v>
      </c>
      <c r="D2927" s="14" t="s">
        <v>653</v>
      </c>
    </row>
    <row r="2928" spans="1:4">
      <c r="A2928" s="15">
        <v>227</v>
      </c>
      <c r="B2928" s="15" t="s">
        <v>246</v>
      </c>
      <c r="C2928" s="14">
        <v>0</v>
      </c>
      <c r="D2928" s="14" t="s">
        <v>653</v>
      </c>
    </row>
    <row r="2929" spans="1:4">
      <c r="A2929" s="15">
        <v>228</v>
      </c>
      <c r="B2929" s="15" t="s">
        <v>247</v>
      </c>
      <c r="C2929" s="14">
        <v>0</v>
      </c>
      <c r="D2929" s="14" t="s">
        <v>653</v>
      </c>
    </row>
    <row r="2930" spans="1:4">
      <c r="A2930" s="15">
        <v>229</v>
      </c>
      <c r="B2930" s="15" t="s">
        <v>248</v>
      </c>
      <c r="C2930" s="14">
        <v>0</v>
      </c>
      <c r="D2930" s="14" t="s">
        <v>653</v>
      </c>
    </row>
    <row r="2931" spans="1:4">
      <c r="A2931" s="15">
        <v>230</v>
      </c>
      <c r="B2931" s="15" t="s">
        <v>249</v>
      </c>
      <c r="C2931" s="14">
        <v>0</v>
      </c>
      <c r="D2931" s="14" t="s">
        <v>653</v>
      </c>
    </row>
    <row r="2932" spans="1:4">
      <c r="A2932" s="15">
        <v>231</v>
      </c>
      <c r="B2932" s="15" t="s">
        <v>250</v>
      </c>
      <c r="C2932" s="14">
        <v>0</v>
      </c>
      <c r="D2932" s="14" t="s">
        <v>653</v>
      </c>
    </row>
    <row r="2933" spans="1:4">
      <c r="A2933" s="15">
        <v>233</v>
      </c>
      <c r="B2933" s="15" t="s">
        <v>252</v>
      </c>
      <c r="C2933" s="14">
        <v>0</v>
      </c>
      <c r="D2933" s="14" t="s">
        <v>653</v>
      </c>
    </row>
    <row r="2934" spans="1:4">
      <c r="A2934" s="15">
        <v>234</v>
      </c>
      <c r="B2934" s="15" t="s">
        <v>253</v>
      </c>
      <c r="C2934" s="14">
        <v>0</v>
      </c>
      <c r="D2934" s="14" t="s">
        <v>653</v>
      </c>
    </row>
    <row r="2935" spans="1:4">
      <c r="A2935" s="15">
        <v>235</v>
      </c>
      <c r="B2935" s="15" t="s">
        <v>254</v>
      </c>
      <c r="C2935" s="14">
        <v>0</v>
      </c>
      <c r="D2935" s="14" t="s">
        <v>653</v>
      </c>
    </row>
    <row r="2936" spans="1:4">
      <c r="A2936" s="15">
        <v>238</v>
      </c>
      <c r="B2936" s="15" t="s">
        <v>258</v>
      </c>
      <c r="C2936" s="14">
        <v>0</v>
      </c>
      <c r="D2936" s="14" t="s">
        <v>653</v>
      </c>
    </row>
    <row r="2937" spans="1:4">
      <c r="A2937" s="15">
        <v>245</v>
      </c>
      <c r="B2937" s="15" t="s">
        <v>265</v>
      </c>
      <c r="C2937" s="14">
        <v>0</v>
      </c>
      <c r="D2937" s="14" t="s">
        <v>653</v>
      </c>
    </row>
    <row r="2938" spans="1:4">
      <c r="A2938" s="15">
        <v>408</v>
      </c>
      <c r="B2938" s="15" t="s">
        <v>431</v>
      </c>
      <c r="C2938" s="14">
        <v>0</v>
      </c>
      <c r="D2938" s="14" t="s">
        <v>653</v>
      </c>
    </row>
    <row r="2939" spans="1:4">
      <c r="A2939" s="15">
        <v>409</v>
      </c>
      <c r="B2939" s="15" t="s">
        <v>432</v>
      </c>
      <c r="C2939" s="14">
        <v>0</v>
      </c>
      <c r="D2939" s="14" t="s">
        <v>653</v>
      </c>
    </row>
    <row r="2940" spans="1:4">
      <c r="A2940" s="15">
        <v>410</v>
      </c>
      <c r="B2940" s="15" t="s">
        <v>433</v>
      </c>
      <c r="C2940" s="14">
        <v>0</v>
      </c>
      <c r="D2940" s="14" t="s">
        <v>653</v>
      </c>
    </row>
    <row r="2941" spans="1:4">
      <c r="A2941" s="15">
        <v>417</v>
      </c>
      <c r="B2941" s="15" t="s">
        <v>440</v>
      </c>
      <c r="C2941" s="14">
        <v>0</v>
      </c>
      <c r="D2941" s="14" t="s">
        <v>653</v>
      </c>
    </row>
    <row r="2942" spans="1:4">
      <c r="A2942" s="15">
        <v>422</v>
      </c>
      <c r="B2942" s="15" t="s">
        <v>445</v>
      </c>
      <c r="C2942" s="14">
        <v>0</v>
      </c>
      <c r="D2942" s="14" t="s">
        <v>653</v>
      </c>
    </row>
    <row r="2943" spans="1:4">
      <c r="A2943" s="15">
        <v>522</v>
      </c>
      <c r="B2943" s="15" t="s">
        <v>549</v>
      </c>
      <c r="C2943" s="14">
        <v>68</v>
      </c>
      <c r="D2943" s="14" t="s">
        <v>653</v>
      </c>
    </row>
    <row r="2944" spans="1:4">
      <c r="A2944" s="15">
        <v>524</v>
      </c>
      <c r="B2944" s="15" t="s">
        <v>551</v>
      </c>
      <c r="C2944" s="14">
        <v>0</v>
      </c>
      <c r="D2944" s="14" t="s">
        <v>653</v>
      </c>
    </row>
    <row r="2945" spans="1:4">
      <c r="A2945" s="15">
        <v>358</v>
      </c>
      <c r="B2945" s="15" t="s">
        <v>381</v>
      </c>
      <c r="C2945" s="14">
        <v>0</v>
      </c>
      <c r="D2945" s="14" t="s">
        <v>653</v>
      </c>
    </row>
    <row r="2946" spans="1:4">
      <c r="A2946" s="15">
        <v>360</v>
      </c>
      <c r="B2946" s="15" t="s">
        <v>383</v>
      </c>
      <c r="C2946" s="14">
        <v>0</v>
      </c>
      <c r="D2946" s="14" t="s">
        <v>653</v>
      </c>
    </row>
    <row r="2947" spans="1:4">
      <c r="A2947" s="15">
        <v>364</v>
      </c>
      <c r="B2947" s="15" t="s">
        <v>387</v>
      </c>
      <c r="C2947" s="14">
        <v>2337</v>
      </c>
      <c r="D2947" s="14" t="s">
        <v>653</v>
      </c>
    </row>
    <row r="2948" spans="1:4">
      <c r="A2948" s="15">
        <v>371</v>
      </c>
      <c r="B2948" s="15" t="s">
        <v>394</v>
      </c>
      <c r="C2948" s="14">
        <v>0</v>
      </c>
      <c r="D2948" s="14" t="s">
        <v>653</v>
      </c>
    </row>
    <row r="2949" spans="1:4">
      <c r="A2949" s="15">
        <v>374</v>
      </c>
      <c r="B2949" s="15" t="s">
        <v>397</v>
      </c>
      <c r="C2949" s="14">
        <v>0</v>
      </c>
      <c r="D2949" s="14" t="s">
        <v>653</v>
      </c>
    </row>
    <row r="2950" spans="1:4">
      <c r="A2950" s="15">
        <v>375</v>
      </c>
      <c r="B2950" s="15" t="s">
        <v>398</v>
      </c>
      <c r="C2950" s="14">
        <v>0</v>
      </c>
      <c r="D2950" s="14" t="s">
        <v>653</v>
      </c>
    </row>
    <row r="2951" spans="1:4">
      <c r="A2951" s="15">
        <v>525</v>
      </c>
      <c r="B2951" s="15" t="s">
        <v>552</v>
      </c>
      <c r="C2951" s="14">
        <v>0</v>
      </c>
      <c r="D2951" s="14" t="s">
        <v>653</v>
      </c>
    </row>
    <row r="2952" spans="1:4">
      <c r="A2952" s="15">
        <v>521</v>
      </c>
      <c r="B2952" s="15" t="s">
        <v>548</v>
      </c>
      <c r="C2952" s="14">
        <v>0</v>
      </c>
      <c r="D2952" s="14" t="s">
        <v>653</v>
      </c>
    </row>
    <row r="2953" spans="1:4">
      <c r="A2953" s="15">
        <v>523</v>
      </c>
      <c r="B2953" s="15" t="s">
        <v>550</v>
      </c>
      <c r="C2953" s="14">
        <v>0</v>
      </c>
      <c r="D2953" s="14" t="s">
        <v>653</v>
      </c>
    </row>
    <row r="2954" spans="1:4">
      <c r="A2954" s="15">
        <v>526</v>
      </c>
      <c r="B2954" s="15" t="s">
        <v>553</v>
      </c>
      <c r="C2954" s="14">
        <v>0</v>
      </c>
      <c r="D2954" s="14" t="s">
        <v>653</v>
      </c>
    </row>
    <row r="2955" spans="1:4">
      <c r="A2955" s="15">
        <v>527</v>
      </c>
      <c r="B2955" s="15" t="s">
        <v>554</v>
      </c>
      <c r="C2955" s="14">
        <v>0</v>
      </c>
      <c r="D2955" s="14" t="s">
        <v>653</v>
      </c>
    </row>
    <row r="2956" spans="1:4">
      <c r="A2956" s="15">
        <v>359</v>
      </c>
      <c r="B2956" s="15" t="s">
        <v>382</v>
      </c>
      <c r="C2956" s="14">
        <v>0</v>
      </c>
      <c r="D2956" s="14" t="s">
        <v>653</v>
      </c>
    </row>
    <row r="2957" spans="1:4">
      <c r="A2957" s="15">
        <v>362</v>
      </c>
      <c r="B2957" s="15" t="s">
        <v>385</v>
      </c>
      <c r="C2957" s="14">
        <v>0</v>
      </c>
      <c r="D2957" s="14" t="s">
        <v>653</v>
      </c>
    </row>
    <row r="2958" spans="1:4">
      <c r="A2958" s="15">
        <v>363</v>
      </c>
      <c r="B2958" s="15" t="s">
        <v>386</v>
      </c>
      <c r="C2958" s="14">
        <v>0</v>
      </c>
      <c r="D2958" s="14" t="s">
        <v>653</v>
      </c>
    </row>
    <row r="2959" spans="1:4">
      <c r="A2959" s="15">
        <v>158</v>
      </c>
      <c r="B2959" s="15" t="s">
        <v>174</v>
      </c>
      <c r="C2959" s="14">
        <v>0</v>
      </c>
      <c r="D2959" s="14" t="s">
        <v>653</v>
      </c>
    </row>
    <row r="2960" spans="1:4">
      <c r="A2960" s="15">
        <v>377</v>
      </c>
      <c r="B2960" s="15" t="s">
        <v>400</v>
      </c>
      <c r="C2960" s="14">
        <v>0</v>
      </c>
      <c r="D2960" s="14" t="s">
        <v>653</v>
      </c>
    </row>
    <row r="2961" spans="1:4">
      <c r="A2961" s="15">
        <v>378</v>
      </c>
      <c r="B2961" s="15" t="s">
        <v>401</v>
      </c>
      <c r="C2961" s="14">
        <v>0</v>
      </c>
      <c r="D2961" s="14" t="s">
        <v>653</v>
      </c>
    </row>
    <row r="2962" spans="1:4">
      <c r="A2962" s="15">
        <v>379</v>
      </c>
      <c r="B2962" s="15" t="s">
        <v>402</v>
      </c>
      <c r="C2962" s="14">
        <v>0</v>
      </c>
      <c r="D2962" s="14" t="s">
        <v>653</v>
      </c>
    </row>
    <row r="2963" spans="1:4">
      <c r="A2963" s="15">
        <v>574</v>
      </c>
      <c r="B2963" s="15" t="s">
        <v>604</v>
      </c>
      <c r="C2963" s="14">
        <v>0</v>
      </c>
      <c r="D2963" s="14" t="s">
        <v>653</v>
      </c>
    </row>
    <row r="2964" spans="1:4">
      <c r="A2964" s="15">
        <v>499</v>
      </c>
      <c r="B2964" s="15" t="s">
        <v>525</v>
      </c>
      <c r="C2964" s="14">
        <v>0</v>
      </c>
      <c r="D2964" s="14" t="s">
        <v>653</v>
      </c>
    </row>
    <row r="2965" spans="1:4">
      <c r="A2965" s="15">
        <v>92</v>
      </c>
      <c r="B2965" s="15" t="s">
        <v>103</v>
      </c>
      <c r="C2965" s="14">
        <v>711</v>
      </c>
      <c r="D2965" s="14" t="s">
        <v>653</v>
      </c>
    </row>
    <row r="2966" spans="1:4">
      <c r="A2966" s="15">
        <v>369</v>
      </c>
      <c r="B2966" s="15" t="s">
        <v>392</v>
      </c>
      <c r="C2966" s="14">
        <v>872</v>
      </c>
      <c r="D2966" s="14" t="s">
        <v>653</v>
      </c>
    </row>
    <row r="2967" spans="1:4">
      <c r="A2967" s="15">
        <v>370</v>
      </c>
      <c r="B2967" s="15" t="s">
        <v>393</v>
      </c>
      <c r="C2967" s="14">
        <v>6867</v>
      </c>
      <c r="D2967" s="14" t="s">
        <v>653</v>
      </c>
    </row>
    <row r="2968" spans="1:4">
      <c r="A2968" s="15">
        <v>372</v>
      </c>
      <c r="B2968" s="15" t="s">
        <v>395</v>
      </c>
      <c r="C2968" s="14">
        <v>532</v>
      </c>
      <c r="D2968" s="14" t="s">
        <v>653</v>
      </c>
    </row>
    <row r="2969" spans="1:4">
      <c r="A2969" s="15">
        <v>373</v>
      </c>
      <c r="B2969" s="15" t="s">
        <v>396</v>
      </c>
      <c r="C2969" s="14">
        <v>0</v>
      </c>
      <c r="D2969" s="14" t="s">
        <v>653</v>
      </c>
    </row>
    <row r="2970" spans="1:4">
      <c r="A2970" s="15">
        <v>389</v>
      </c>
      <c r="B2970" s="15" t="s">
        <v>412</v>
      </c>
      <c r="C2970" s="14">
        <v>71</v>
      </c>
      <c r="D2970" s="14" t="s">
        <v>653</v>
      </c>
    </row>
    <row r="2971" spans="1:4">
      <c r="A2971" s="15">
        <v>405</v>
      </c>
      <c r="B2971" s="15" t="s">
        <v>428</v>
      </c>
      <c r="C2971" s="14">
        <v>0</v>
      </c>
      <c r="D2971" s="14" t="s">
        <v>653</v>
      </c>
    </row>
    <row r="2972" spans="1:4">
      <c r="A2972" s="15">
        <v>388</v>
      </c>
      <c r="B2972" s="15" t="s">
        <v>411</v>
      </c>
      <c r="C2972" s="14">
        <v>0</v>
      </c>
      <c r="D2972" s="14" t="s">
        <v>653</v>
      </c>
    </row>
    <row r="2973" spans="1:4">
      <c r="A2973" s="15">
        <v>384</v>
      </c>
      <c r="B2973" s="15" t="s">
        <v>407</v>
      </c>
      <c r="C2973" s="14">
        <v>143</v>
      </c>
      <c r="D2973" s="14" t="s">
        <v>653</v>
      </c>
    </row>
    <row r="2974" spans="1:4">
      <c r="A2974" s="15">
        <v>18</v>
      </c>
      <c r="B2974" s="15" t="s">
        <v>28</v>
      </c>
      <c r="C2974" s="14">
        <v>0</v>
      </c>
      <c r="D2974" s="14" t="s">
        <v>653</v>
      </c>
    </row>
    <row r="2975" spans="1:4">
      <c r="A2975" s="15">
        <v>365</v>
      </c>
      <c r="B2975" s="15" t="s">
        <v>388</v>
      </c>
      <c r="C2975" s="14">
        <v>1564</v>
      </c>
      <c r="D2975" s="14" t="s">
        <v>653</v>
      </c>
    </row>
    <row r="2976" spans="1:4">
      <c r="A2976" s="15">
        <v>380</v>
      </c>
      <c r="B2976" s="15" t="s">
        <v>403</v>
      </c>
      <c r="C2976" s="14">
        <v>114</v>
      </c>
      <c r="D2976" s="14" t="s">
        <v>653</v>
      </c>
    </row>
    <row r="2977" spans="1:4">
      <c r="A2977" s="15">
        <v>381</v>
      </c>
      <c r="B2977" s="15" t="s">
        <v>404</v>
      </c>
      <c r="C2977" s="14">
        <v>114</v>
      </c>
      <c r="D2977" s="14" t="s">
        <v>653</v>
      </c>
    </row>
    <row r="2978" spans="1:4">
      <c r="A2978" s="15">
        <v>382</v>
      </c>
      <c r="B2978" s="15" t="s">
        <v>405</v>
      </c>
      <c r="C2978" s="14">
        <v>114</v>
      </c>
      <c r="D2978" s="14" t="s">
        <v>653</v>
      </c>
    </row>
    <row r="2979" spans="1:4">
      <c r="A2979" s="15">
        <v>361</v>
      </c>
      <c r="B2979" s="15" t="s">
        <v>384</v>
      </c>
      <c r="C2979" s="14">
        <v>0</v>
      </c>
      <c r="D2979" s="14" t="s">
        <v>653</v>
      </c>
    </row>
    <row r="2980" spans="1:4">
      <c r="A2980" s="15">
        <v>376</v>
      </c>
      <c r="B2980" s="15" t="s">
        <v>399</v>
      </c>
      <c r="C2980" s="14">
        <v>0</v>
      </c>
      <c r="D2980" s="14" t="s">
        <v>653</v>
      </c>
    </row>
    <row r="2981" spans="1:4">
      <c r="A2981" s="15">
        <v>383</v>
      </c>
      <c r="B2981" s="15" t="s">
        <v>406</v>
      </c>
      <c r="C2981" s="14">
        <v>0</v>
      </c>
      <c r="D2981" s="14" t="s">
        <v>653</v>
      </c>
    </row>
    <row r="2982" spans="1:4">
      <c r="A2982" s="15">
        <v>385</v>
      </c>
      <c r="B2982" s="15" t="s">
        <v>408</v>
      </c>
      <c r="C2982" s="14">
        <v>0</v>
      </c>
      <c r="D2982" s="14" t="s">
        <v>653</v>
      </c>
    </row>
    <row r="2983" spans="1:4">
      <c r="A2983" s="15">
        <v>520</v>
      </c>
      <c r="B2983" s="15" t="s">
        <v>546</v>
      </c>
      <c r="C2983" s="14">
        <v>0</v>
      </c>
      <c r="D2983" s="14" t="s">
        <v>653</v>
      </c>
    </row>
    <row r="2984" spans="1:4">
      <c r="A2984" s="15">
        <v>540</v>
      </c>
      <c r="B2984" s="15" t="s">
        <v>568</v>
      </c>
      <c r="C2984" s="14">
        <v>2584</v>
      </c>
      <c r="D2984" s="14" t="s">
        <v>653</v>
      </c>
    </row>
    <row r="2985" spans="1:4">
      <c r="A2985" s="15">
        <v>543</v>
      </c>
      <c r="B2985" s="15" t="s">
        <v>572</v>
      </c>
      <c r="C2985" s="14">
        <v>8938</v>
      </c>
      <c r="D2985" s="14" t="s">
        <v>653</v>
      </c>
    </row>
    <row r="2986" spans="1:4">
      <c r="A2986" s="15">
        <v>544</v>
      </c>
      <c r="B2986" s="15" t="s">
        <v>573</v>
      </c>
      <c r="C2986" s="14">
        <v>6069</v>
      </c>
      <c r="D2986" s="14" t="s">
        <v>653</v>
      </c>
    </row>
    <row r="2987" spans="1:4">
      <c r="A2987" s="15">
        <v>546</v>
      </c>
      <c r="B2987" s="15" t="s">
        <v>575</v>
      </c>
      <c r="C2987" s="14">
        <v>1548</v>
      </c>
      <c r="D2987" s="14" t="s">
        <v>653</v>
      </c>
    </row>
    <row r="2988" spans="1:4">
      <c r="A2988" s="15">
        <v>551</v>
      </c>
      <c r="B2988" s="15" t="s">
        <v>580</v>
      </c>
      <c r="C2988" s="14">
        <v>1460</v>
      </c>
      <c r="D2988" s="14" t="s">
        <v>653</v>
      </c>
    </row>
    <row r="2989" spans="1:4">
      <c r="A2989" s="15">
        <v>552</v>
      </c>
      <c r="B2989" s="15" t="s">
        <v>581</v>
      </c>
      <c r="C2989" s="14">
        <v>911</v>
      </c>
      <c r="D2989" s="14" t="s">
        <v>653</v>
      </c>
    </row>
    <row r="2990" spans="1:4">
      <c r="A2990" s="15">
        <v>555</v>
      </c>
      <c r="B2990" s="15" t="s">
        <v>584</v>
      </c>
      <c r="C2990" s="14">
        <v>16952</v>
      </c>
      <c r="D2990" s="14" t="s">
        <v>653</v>
      </c>
    </row>
    <row r="2991" spans="1:4">
      <c r="A2991" s="15">
        <v>559</v>
      </c>
      <c r="B2991" s="15" t="s">
        <v>588</v>
      </c>
      <c r="C2991" s="14">
        <v>0</v>
      </c>
      <c r="D2991" s="14" t="s">
        <v>653</v>
      </c>
    </row>
    <row r="2992" spans="1:4">
      <c r="A2992" s="15">
        <v>560</v>
      </c>
      <c r="B2992" s="15" t="s">
        <v>589</v>
      </c>
      <c r="C2992" s="14">
        <v>1921</v>
      </c>
      <c r="D2992" s="14" t="s">
        <v>653</v>
      </c>
    </row>
    <row r="2993" spans="1:4">
      <c r="A2993" s="15">
        <v>561</v>
      </c>
      <c r="B2993" s="15" t="s">
        <v>590</v>
      </c>
      <c r="C2993" s="14">
        <v>21580</v>
      </c>
      <c r="D2993" s="14" t="s">
        <v>653</v>
      </c>
    </row>
    <row r="2994" spans="1:4">
      <c r="A2994" s="15">
        <v>562</v>
      </c>
      <c r="B2994" s="15" t="s">
        <v>591</v>
      </c>
      <c r="C2994" s="14">
        <v>3444</v>
      </c>
      <c r="D2994" s="14" t="s">
        <v>653</v>
      </c>
    </row>
    <row r="2995" spans="1:4">
      <c r="A2995" s="15">
        <v>563</v>
      </c>
      <c r="B2995" s="15" t="s">
        <v>592</v>
      </c>
      <c r="C2995" s="14">
        <v>0</v>
      </c>
      <c r="D2995" s="14" t="s">
        <v>653</v>
      </c>
    </row>
    <row r="2996" spans="1:4">
      <c r="A2996" s="15">
        <v>564</v>
      </c>
      <c r="B2996" s="15" t="s">
        <v>593</v>
      </c>
      <c r="C2996" s="14">
        <v>6856</v>
      </c>
      <c r="D2996" s="14" t="s">
        <v>653</v>
      </c>
    </row>
    <row r="2997" spans="1:4">
      <c r="A2997" s="15">
        <v>565</v>
      </c>
      <c r="B2997" s="15" t="s">
        <v>594</v>
      </c>
      <c r="C2997" s="14">
        <v>15851</v>
      </c>
      <c r="D2997" s="14" t="s">
        <v>653</v>
      </c>
    </row>
    <row r="2998" spans="1:4">
      <c r="A2998" s="15">
        <v>566</v>
      </c>
      <c r="B2998" s="15" t="s">
        <v>595</v>
      </c>
      <c r="C2998" s="14">
        <v>0</v>
      </c>
      <c r="D2998" s="14" t="s">
        <v>653</v>
      </c>
    </row>
    <row r="2999" spans="1:4">
      <c r="A2999" s="15">
        <v>568</v>
      </c>
      <c r="B2999" s="15" t="s">
        <v>598</v>
      </c>
      <c r="C2999" s="14">
        <v>0</v>
      </c>
      <c r="D2999" s="14" t="s">
        <v>653</v>
      </c>
    </row>
    <row r="3000" spans="1:4">
      <c r="A3000" s="15">
        <v>274</v>
      </c>
      <c r="B3000" s="15" t="s">
        <v>294</v>
      </c>
      <c r="C3000" s="14">
        <v>0</v>
      </c>
      <c r="D3000" s="14" t="s">
        <v>653</v>
      </c>
    </row>
    <row r="3001" spans="1:4">
      <c r="A3001" s="15">
        <v>275</v>
      </c>
      <c r="B3001" s="15" t="s">
        <v>295</v>
      </c>
      <c r="C3001" s="14">
        <v>0</v>
      </c>
      <c r="D3001" s="14" t="s">
        <v>653</v>
      </c>
    </row>
    <row r="3002" spans="1:4">
      <c r="A3002" s="15">
        <v>278</v>
      </c>
      <c r="B3002" s="15" t="s">
        <v>298</v>
      </c>
      <c r="C3002" s="14">
        <v>0</v>
      </c>
      <c r="D3002" s="14" t="s">
        <v>653</v>
      </c>
    </row>
    <row r="3003" spans="1:4">
      <c r="A3003" s="15">
        <v>282</v>
      </c>
      <c r="B3003" s="15" t="s">
        <v>303</v>
      </c>
      <c r="C3003" s="14">
        <v>0</v>
      </c>
      <c r="D3003" s="14" t="s">
        <v>653</v>
      </c>
    </row>
    <row r="3004" spans="1:4">
      <c r="A3004" s="15">
        <v>285</v>
      </c>
      <c r="B3004" s="15" t="s">
        <v>306</v>
      </c>
      <c r="C3004" s="14">
        <v>0</v>
      </c>
      <c r="D3004" s="14" t="s">
        <v>653</v>
      </c>
    </row>
    <row r="3005" spans="1:4">
      <c r="A3005" s="15">
        <v>286</v>
      </c>
      <c r="B3005" s="15" t="s">
        <v>307</v>
      </c>
      <c r="C3005" s="14">
        <v>0</v>
      </c>
      <c r="D3005" s="14" t="s">
        <v>653</v>
      </c>
    </row>
    <row r="3006" spans="1:4">
      <c r="A3006" s="15">
        <v>302</v>
      </c>
      <c r="B3006" s="15" t="s">
        <v>323</v>
      </c>
      <c r="C3006" s="14">
        <v>0</v>
      </c>
      <c r="D3006" s="14" t="s">
        <v>653</v>
      </c>
    </row>
    <row r="3007" spans="1:4">
      <c r="A3007" s="15">
        <v>304</v>
      </c>
      <c r="B3007" s="15" t="s">
        <v>325</v>
      </c>
      <c r="C3007" s="14">
        <v>0</v>
      </c>
      <c r="D3007" s="14" t="s">
        <v>653</v>
      </c>
    </row>
    <row r="3008" spans="1:4">
      <c r="A3008" s="15">
        <v>567</v>
      </c>
      <c r="B3008" s="15" t="s">
        <v>596</v>
      </c>
      <c r="C3008" s="14">
        <v>0</v>
      </c>
      <c r="D3008" s="14" t="s">
        <v>653</v>
      </c>
    </row>
    <row r="3009" spans="1:4">
      <c r="A3009" s="15">
        <v>569</v>
      </c>
      <c r="B3009" s="15" t="s">
        <v>599</v>
      </c>
      <c r="C3009" s="14">
        <v>0</v>
      </c>
      <c r="D3009" s="14" t="s">
        <v>653</v>
      </c>
    </row>
    <row r="3010" spans="1:4">
      <c r="A3010" s="15">
        <v>570</v>
      </c>
      <c r="B3010" s="15" t="s">
        <v>600</v>
      </c>
      <c r="C3010" s="14">
        <v>11776</v>
      </c>
      <c r="D3010" s="14" t="s">
        <v>653</v>
      </c>
    </row>
    <row r="3011" spans="1:4">
      <c r="A3011" s="15">
        <v>586</v>
      </c>
      <c r="B3011" s="15" t="s">
        <v>616</v>
      </c>
      <c r="C3011" s="14">
        <v>0</v>
      </c>
      <c r="D3011" s="14" t="s">
        <v>653</v>
      </c>
    </row>
    <row r="3012" spans="1:4">
      <c r="A3012" s="15">
        <v>131</v>
      </c>
      <c r="B3012" s="15" t="s">
        <v>146</v>
      </c>
      <c r="C3012" s="14">
        <v>0</v>
      </c>
      <c r="D3012" s="14" t="s">
        <v>653</v>
      </c>
    </row>
    <row r="3013" spans="1:4">
      <c r="A3013" s="15">
        <v>132</v>
      </c>
      <c r="B3013" s="15" t="s">
        <v>147</v>
      </c>
      <c r="C3013" s="14">
        <v>0</v>
      </c>
      <c r="D3013" s="14" t="s">
        <v>653</v>
      </c>
    </row>
    <row r="3014" spans="1:4">
      <c r="A3014" s="15">
        <v>287</v>
      </c>
      <c r="B3014" s="15" t="s">
        <v>308</v>
      </c>
      <c r="C3014" s="14">
        <v>0</v>
      </c>
      <c r="D3014" s="14" t="s">
        <v>653</v>
      </c>
    </row>
    <row r="3015" spans="1:4">
      <c r="A3015" s="15">
        <v>288</v>
      </c>
      <c r="B3015" s="15" t="s">
        <v>309</v>
      </c>
      <c r="C3015" s="14">
        <v>0</v>
      </c>
      <c r="D3015" s="14" t="s">
        <v>653</v>
      </c>
    </row>
    <row r="3016" spans="1:4">
      <c r="A3016" s="15">
        <v>289</v>
      </c>
      <c r="B3016" s="15" t="s">
        <v>310</v>
      </c>
      <c r="C3016" s="14">
        <v>0</v>
      </c>
      <c r="D3016" s="14" t="s">
        <v>653</v>
      </c>
    </row>
    <row r="3017" spans="1:4">
      <c r="A3017" s="15">
        <v>310</v>
      </c>
      <c r="B3017" s="15" t="s">
        <v>331</v>
      </c>
      <c r="C3017" s="14">
        <v>0</v>
      </c>
      <c r="D3017" s="14" t="s">
        <v>653</v>
      </c>
    </row>
    <row r="3018" spans="1:4">
      <c r="A3018" s="15">
        <v>571</v>
      </c>
      <c r="B3018" s="15" t="s">
        <v>601</v>
      </c>
      <c r="C3018" s="14">
        <v>0</v>
      </c>
      <c r="D3018" s="14" t="s">
        <v>653</v>
      </c>
    </row>
    <row r="3019" spans="1:4">
      <c r="A3019" s="15">
        <v>579</v>
      </c>
      <c r="B3019" s="15" t="s">
        <v>609</v>
      </c>
      <c r="C3019" s="14">
        <v>0</v>
      </c>
      <c r="D3019" s="14" t="s">
        <v>653</v>
      </c>
    </row>
    <row r="3020" spans="1:4">
      <c r="A3020" s="15">
        <v>580</v>
      </c>
      <c r="B3020" s="15" t="s">
        <v>610</v>
      </c>
      <c r="C3020" s="14">
        <v>0</v>
      </c>
      <c r="D3020" s="14" t="s">
        <v>653</v>
      </c>
    </row>
    <row r="3021" spans="1:4">
      <c r="A3021" s="15">
        <v>581</v>
      </c>
      <c r="B3021" s="15" t="s">
        <v>611</v>
      </c>
      <c r="C3021" s="14">
        <v>0</v>
      </c>
      <c r="D3021" s="14" t="s">
        <v>653</v>
      </c>
    </row>
    <row r="3022" spans="1:4">
      <c r="A3022" s="15">
        <v>582</v>
      </c>
      <c r="B3022" s="15" t="s">
        <v>612</v>
      </c>
      <c r="C3022" s="14">
        <v>0</v>
      </c>
      <c r="D3022" s="14" t="s">
        <v>653</v>
      </c>
    </row>
    <row r="3023" spans="1:4">
      <c r="A3023" s="15">
        <v>583</v>
      </c>
      <c r="B3023" s="15" t="s">
        <v>613</v>
      </c>
      <c r="C3023" s="14">
        <v>0</v>
      </c>
      <c r="D3023" s="14" t="s">
        <v>653</v>
      </c>
    </row>
    <row r="3024" spans="1:4">
      <c r="A3024" s="15">
        <v>584</v>
      </c>
      <c r="B3024" s="15" t="s">
        <v>614</v>
      </c>
      <c r="C3024" s="14">
        <v>0</v>
      </c>
      <c r="D3024" s="14" t="s">
        <v>653</v>
      </c>
    </row>
    <row r="3025" spans="1:4">
      <c r="A3025" s="15">
        <v>71</v>
      </c>
      <c r="B3025" s="15" t="s">
        <v>82</v>
      </c>
      <c r="C3025" s="14">
        <v>0</v>
      </c>
      <c r="D3025" s="14" t="s">
        <v>653</v>
      </c>
    </row>
    <row r="3026" spans="1:4">
      <c r="A3026" s="14">
        <v>596</v>
      </c>
      <c r="B3026" s="15" t="s">
        <v>626</v>
      </c>
      <c r="C3026" s="14">
        <v>77782</v>
      </c>
      <c r="D3026" s="14" t="s">
        <v>653</v>
      </c>
    </row>
    <row r="3027" spans="1:4">
      <c r="A3027" s="14">
        <v>12</v>
      </c>
      <c r="B3027" s="14" t="s">
        <v>21</v>
      </c>
      <c r="C3027" s="14">
        <v>38797</v>
      </c>
      <c r="D3027" s="14" t="s">
        <v>654</v>
      </c>
    </row>
    <row r="3028" spans="1:4">
      <c r="A3028" s="14">
        <v>14</v>
      </c>
      <c r="B3028" s="14" t="s">
        <v>24</v>
      </c>
      <c r="C3028" s="14">
        <v>12943</v>
      </c>
      <c r="D3028" s="14" t="s">
        <v>654</v>
      </c>
    </row>
    <row r="3029" spans="1:4">
      <c r="A3029" s="14">
        <v>15</v>
      </c>
      <c r="B3029" s="14" t="s">
        <v>25</v>
      </c>
      <c r="C3029" s="14">
        <v>91</v>
      </c>
      <c r="D3029" s="14" t="s">
        <v>654</v>
      </c>
    </row>
    <row r="3030" spans="1:4">
      <c r="A3030" s="14">
        <v>21</v>
      </c>
      <c r="B3030" s="14" t="s">
        <v>31</v>
      </c>
      <c r="C3030" s="14">
        <v>9099</v>
      </c>
      <c r="D3030" s="14" t="s">
        <v>654</v>
      </c>
    </row>
    <row r="3031" spans="1:4">
      <c r="A3031" s="14">
        <v>23</v>
      </c>
      <c r="B3031" s="14" t="s">
        <v>33</v>
      </c>
      <c r="C3031" s="14">
        <v>350791</v>
      </c>
      <c r="D3031" s="14" t="s">
        <v>654</v>
      </c>
    </row>
    <row r="3032" spans="1:4">
      <c r="A3032" s="14">
        <v>24</v>
      </c>
      <c r="B3032" s="14" t="s">
        <v>34</v>
      </c>
      <c r="C3032" s="14">
        <v>820</v>
      </c>
      <c r="D3032" s="14" t="s">
        <v>654</v>
      </c>
    </row>
    <row r="3033" spans="1:4">
      <c r="A3033" s="14">
        <v>26</v>
      </c>
      <c r="B3033" s="14" t="s">
        <v>36</v>
      </c>
      <c r="C3033" s="14">
        <v>8790</v>
      </c>
      <c r="D3033" s="14" t="s">
        <v>654</v>
      </c>
    </row>
    <row r="3034" spans="1:4">
      <c r="A3034" s="14">
        <v>29</v>
      </c>
      <c r="B3034" s="14" t="s">
        <v>39</v>
      </c>
      <c r="C3034" s="14">
        <v>2751</v>
      </c>
      <c r="D3034" s="14" t="s">
        <v>654</v>
      </c>
    </row>
    <row r="3035" spans="1:4">
      <c r="A3035" s="14">
        <v>32</v>
      </c>
      <c r="B3035" s="14" t="s">
        <v>42</v>
      </c>
      <c r="C3035" s="14">
        <v>1279</v>
      </c>
      <c r="D3035" s="14" t="s">
        <v>654</v>
      </c>
    </row>
    <row r="3036" spans="1:4">
      <c r="A3036" s="14">
        <v>77</v>
      </c>
      <c r="B3036" s="14" t="s">
        <v>88</v>
      </c>
      <c r="C3036" s="14">
        <v>853</v>
      </c>
      <c r="D3036" s="14" t="s">
        <v>654</v>
      </c>
    </row>
    <row r="3037" spans="1:4">
      <c r="A3037" s="14">
        <v>38</v>
      </c>
      <c r="B3037" s="14" t="s">
        <v>48</v>
      </c>
      <c r="C3037" s="14">
        <v>72488</v>
      </c>
      <c r="D3037" s="14" t="s">
        <v>654</v>
      </c>
    </row>
    <row r="3038" spans="1:4">
      <c r="A3038" s="14">
        <v>47</v>
      </c>
      <c r="B3038" s="14" t="s">
        <v>57</v>
      </c>
      <c r="C3038" s="14">
        <v>6320</v>
      </c>
      <c r="D3038" s="14" t="s">
        <v>654</v>
      </c>
    </row>
    <row r="3039" spans="1:4">
      <c r="A3039" s="14">
        <v>54</v>
      </c>
      <c r="B3039" s="14" t="s">
        <v>64</v>
      </c>
      <c r="C3039" s="14">
        <v>6316</v>
      </c>
      <c r="D3039" s="14" t="s">
        <v>654</v>
      </c>
    </row>
    <row r="3040" spans="1:4">
      <c r="A3040" s="14">
        <v>366</v>
      </c>
      <c r="B3040" s="14" t="s">
        <v>389</v>
      </c>
      <c r="C3040" s="14">
        <v>15392</v>
      </c>
      <c r="D3040" s="14" t="s">
        <v>654</v>
      </c>
    </row>
    <row r="3041" spans="1:4">
      <c r="A3041" s="14">
        <v>86</v>
      </c>
      <c r="B3041" s="14" t="s">
        <v>97</v>
      </c>
      <c r="C3041" s="14">
        <v>49383</v>
      </c>
      <c r="D3041" s="14" t="s">
        <v>654</v>
      </c>
    </row>
    <row r="3042" spans="1:4">
      <c r="A3042" s="14">
        <v>76</v>
      </c>
      <c r="B3042" s="14" t="s">
        <v>87</v>
      </c>
      <c r="C3042" s="14">
        <v>5382</v>
      </c>
      <c r="D3042" s="14" t="s">
        <v>654</v>
      </c>
    </row>
    <row r="3043" spans="1:4">
      <c r="A3043" s="14">
        <v>78</v>
      </c>
      <c r="B3043" s="14" t="s">
        <v>89</v>
      </c>
      <c r="C3043" s="14">
        <v>12844</v>
      </c>
      <c r="D3043" s="14" t="s">
        <v>654</v>
      </c>
    </row>
    <row r="3044" spans="1:4">
      <c r="A3044" s="14">
        <v>84</v>
      </c>
      <c r="B3044" s="14" t="s">
        <v>95</v>
      </c>
      <c r="C3044" s="14">
        <v>28125</v>
      </c>
      <c r="D3044" s="14" t="s">
        <v>654</v>
      </c>
    </row>
    <row r="3045" spans="1:4">
      <c r="A3045" s="14">
        <v>90</v>
      </c>
      <c r="B3045" s="14" t="s">
        <v>101</v>
      </c>
      <c r="C3045" s="14">
        <v>1534</v>
      </c>
      <c r="D3045" s="14" t="s">
        <v>654</v>
      </c>
    </row>
    <row r="3046" spans="1:4">
      <c r="A3046" s="14">
        <v>120</v>
      </c>
      <c r="B3046" s="14" t="s">
        <v>135</v>
      </c>
      <c r="C3046" s="14">
        <v>10581</v>
      </c>
      <c r="D3046" s="14" t="s">
        <v>654</v>
      </c>
    </row>
    <row r="3047" spans="1:4">
      <c r="A3047" s="14">
        <v>121</v>
      </c>
      <c r="B3047" s="14" t="s">
        <v>136</v>
      </c>
      <c r="C3047" s="14">
        <v>83586</v>
      </c>
      <c r="D3047" s="14" t="s">
        <v>654</v>
      </c>
    </row>
    <row r="3048" spans="1:4">
      <c r="A3048" s="14">
        <v>100</v>
      </c>
      <c r="B3048" s="14" t="s">
        <v>112</v>
      </c>
      <c r="C3048" s="14">
        <v>89998</v>
      </c>
      <c r="D3048" s="14" t="s">
        <v>654</v>
      </c>
    </row>
    <row r="3049" spans="1:4">
      <c r="A3049" s="14">
        <v>107</v>
      </c>
      <c r="B3049" s="14" t="s">
        <v>119</v>
      </c>
      <c r="C3049" s="14">
        <v>464710</v>
      </c>
      <c r="D3049" s="14" t="s">
        <v>654</v>
      </c>
    </row>
    <row r="3050" spans="1:4">
      <c r="A3050" s="14">
        <v>111</v>
      </c>
      <c r="B3050" s="14" t="s">
        <v>123</v>
      </c>
      <c r="C3050" s="14">
        <v>5122</v>
      </c>
      <c r="D3050" s="14" t="s">
        <v>654</v>
      </c>
    </row>
    <row r="3051" spans="1:4">
      <c r="A3051" s="14">
        <v>113</v>
      </c>
      <c r="B3051" s="14" t="s">
        <v>125</v>
      </c>
      <c r="C3051" s="14">
        <v>11836</v>
      </c>
      <c r="D3051" s="14" t="s">
        <v>654</v>
      </c>
    </row>
    <row r="3052" spans="1:4">
      <c r="A3052" s="14">
        <v>114</v>
      </c>
      <c r="B3052" s="14" t="s">
        <v>126</v>
      </c>
      <c r="C3052" s="14">
        <v>7259</v>
      </c>
      <c r="D3052" s="14" t="s">
        <v>654</v>
      </c>
    </row>
    <row r="3053" spans="1:4">
      <c r="A3053" s="14">
        <v>575</v>
      </c>
      <c r="B3053" s="14" t="s">
        <v>605</v>
      </c>
      <c r="C3053" s="14">
        <v>5758</v>
      </c>
      <c r="D3053" s="14" t="s">
        <v>654</v>
      </c>
    </row>
    <row r="3054" spans="1:4">
      <c r="A3054" s="14">
        <v>123</v>
      </c>
      <c r="B3054" s="14" t="s">
        <v>138</v>
      </c>
      <c r="C3054" s="14">
        <v>64933</v>
      </c>
      <c r="D3054" s="14" t="s">
        <v>654</v>
      </c>
    </row>
    <row r="3055" spans="1:4">
      <c r="A3055" s="14">
        <v>96</v>
      </c>
      <c r="B3055" s="14" t="s">
        <v>107</v>
      </c>
      <c r="C3055" s="14">
        <v>813</v>
      </c>
      <c r="D3055" s="14" t="s">
        <v>654</v>
      </c>
    </row>
    <row r="3056" spans="1:4">
      <c r="A3056" s="14">
        <v>97</v>
      </c>
      <c r="B3056" s="14" t="s">
        <v>108</v>
      </c>
      <c r="C3056" s="14">
        <v>813</v>
      </c>
      <c r="D3056" s="14" t="s">
        <v>654</v>
      </c>
    </row>
    <row r="3057" spans="1:4">
      <c r="A3057" s="14">
        <v>42</v>
      </c>
      <c r="B3057" s="14" t="s">
        <v>52</v>
      </c>
      <c r="C3057" s="14">
        <v>17788</v>
      </c>
      <c r="D3057" s="14" t="s">
        <v>654</v>
      </c>
    </row>
    <row r="3058" spans="1:4">
      <c r="A3058" s="14">
        <v>174</v>
      </c>
      <c r="B3058" s="14" t="s">
        <v>642</v>
      </c>
      <c r="C3058" s="14">
        <v>483998</v>
      </c>
      <c r="D3058" s="14" t="s">
        <v>654</v>
      </c>
    </row>
    <row r="3059" spans="1:4">
      <c r="A3059" s="14">
        <v>177</v>
      </c>
      <c r="B3059" s="14" t="s">
        <v>194</v>
      </c>
      <c r="C3059" s="14">
        <v>1923</v>
      </c>
      <c r="D3059" s="14" t="s">
        <v>654</v>
      </c>
    </row>
    <row r="3060" spans="1:4">
      <c r="A3060" s="14">
        <v>185</v>
      </c>
      <c r="B3060" s="14" t="s">
        <v>202</v>
      </c>
      <c r="C3060" s="14">
        <v>12308</v>
      </c>
      <c r="D3060" s="14" t="s">
        <v>654</v>
      </c>
    </row>
    <row r="3061" spans="1:4">
      <c r="A3061" s="14">
        <v>445</v>
      </c>
      <c r="B3061" s="14" t="s">
        <v>470</v>
      </c>
      <c r="C3061" s="14">
        <v>11124</v>
      </c>
      <c r="D3061" s="14" t="s">
        <v>654</v>
      </c>
    </row>
    <row r="3062" spans="1:4">
      <c r="A3062" s="14">
        <v>257</v>
      </c>
      <c r="B3062" s="14" t="s">
        <v>277</v>
      </c>
      <c r="C3062" s="14">
        <v>7743</v>
      </c>
      <c r="D3062" s="14" t="s">
        <v>654</v>
      </c>
    </row>
    <row r="3063" spans="1:4">
      <c r="A3063" s="14">
        <v>260</v>
      </c>
      <c r="B3063" s="14" t="s">
        <v>280</v>
      </c>
      <c r="C3063" s="14">
        <v>1507</v>
      </c>
      <c r="D3063" s="14" t="s">
        <v>654</v>
      </c>
    </row>
    <row r="3064" spans="1:4">
      <c r="A3064" s="14">
        <v>264</v>
      </c>
      <c r="B3064" s="14" t="s">
        <v>284</v>
      </c>
      <c r="C3064" s="14">
        <v>1600</v>
      </c>
      <c r="D3064" s="14" t="s">
        <v>654</v>
      </c>
    </row>
    <row r="3065" spans="1:4">
      <c r="A3065" s="14">
        <v>266</v>
      </c>
      <c r="B3065" s="14" t="s">
        <v>286</v>
      </c>
      <c r="C3065" s="14">
        <v>225</v>
      </c>
      <c r="D3065" s="14" t="s">
        <v>654</v>
      </c>
    </row>
    <row r="3066" spans="1:4">
      <c r="A3066" s="14">
        <v>284</v>
      </c>
      <c r="B3066" s="14" t="s">
        <v>305</v>
      </c>
      <c r="C3066" s="14">
        <v>1403</v>
      </c>
      <c r="D3066" s="14" t="s">
        <v>654</v>
      </c>
    </row>
    <row r="3067" spans="1:4">
      <c r="A3067" s="14">
        <v>281</v>
      </c>
      <c r="B3067" s="14" t="s">
        <v>302</v>
      </c>
      <c r="C3067" s="14">
        <v>1215</v>
      </c>
      <c r="D3067" s="14" t="s">
        <v>654</v>
      </c>
    </row>
    <row r="3068" spans="1:4">
      <c r="A3068" s="14">
        <v>390</v>
      </c>
      <c r="B3068" s="14" t="s">
        <v>413</v>
      </c>
      <c r="C3068" s="14">
        <v>286146</v>
      </c>
      <c r="D3068" s="14" t="s">
        <v>654</v>
      </c>
    </row>
    <row r="3069" spans="1:4">
      <c r="A3069" s="14">
        <v>337</v>
      </c>
      <c r="B3069" s="14" t="s">
        <v>360</v>
      </c>
      <c r="C3069" s="14">
        <v>4735</v>
      </c>
      <c r="D3069" s="14" t="s">
        <v>654</v>
      </c>
    </row>
    <row r="3070" spans="1:4">
      <c r="A3070" s="14">
        <v>500</v>
      </c>
      <c r="B3070" s="14" t="s">
        <v>526</v>
      </c>
      <c r="C3070" s="14">
        <v>47417</v>
      </c>
      <c r="D3070" s="14" t="s">
        <v>654</v>
      </c>
    </row>
    <row r="3071" spans="1:4">
      <c r="A3071" s="14">
        <v>522</v>
      </c>
      <c r="B3071" s="14" t="s">
        <v>549</v>
      </c>
      <c r="C3071" s="14">
        <v>9850</v>
      </c>
      <c r="D3071" s="14" t="s">
        <v>654</v>
      </c>
    </row>
    <row r="3072" spans="1:4">
      <c r="A3072" s="14">
        <v>364</v>
      </c>
      <c r="B3072" s="14" t="s">
        <v>387</v>
      </c>
      <c r="C3072" s="14">
        <v>8910</v>
      </c>
      <c r="D3072" s="14" t="s">
        <v>654</v>
      </c>
    </row>
    <row r="3073" spans="1:4">
      <c r="A3073" s="14">
        <v>92</v>
      </c>
      <c r="B3073" s="14" t="s">
        <v>103</v>
      </c>
      <c r="C3073" s="14">
        <v>2710</v>
      </c>
      <c r="D3073" s="14" t="s">
        <v>654</v>
      </c>
    </row>
    <row r="3074" spans="1:4">
      <c r="A3074" s="14">
        <v>369</v>
      </c>
      <c r="B3074" s="14" t="s">
        <v>392</v>
      </c>
      <c r="C3074" s="14">
        <v>3324</v>
      </c>
      <c r="D3074" s="14" t="s">
        <v>654</v>
      </c>
    </row>
    <row r="3075" spans="1:4">
      <c r="A3075" s="14">
        <v>370</v>
      </c>
      <c r="B3075" s="14" t="s">
        <v>393</v>
      </c>
      <c r="C3075" s="14">
        <v>26177</v>
      </c>
      <c r="D3075" s="14" t="s">
        <v>654</v>
      </c>
    </row>
    <row r="3076" spans="1:4">
      <c r="A3076" s="14">
        <v>372</v>
      </c>
      <c r="B3076" s="14" t="s">
        <v>395</v>
      </c>
      <c r="C3076" s="14">
        <v>2027</v>
      </c>
      <c r="D3076" s="14" t="s">
        <v>654</v>
      </c>
    </row>
    <row r="3077" spans="1:4">
      <c r="A3077" s="14">
        <v>389</v>
      </c>
      <c r="B3077" s="14" t="s">
        <v>412</v>
      </c>
      <c r="C3077" s="14">
        <v>10149</v>
      </c>
      <c r="D3077" s="14" t="s">
        <v>654</v>
      </c>
    </row>
    <row r="3078" spans="1:4">
      <c r="A3078" s="14">
        <v>384</v>
      </c>
      <c r="B3078" s="14" t="s">
        <v>407</v>
      </c>
      <c r="C3078" s="14">
        <v>20540</v>
      </c>
      <c r="D3078" s="14" t="s">
        <v>654</v>
      </c>
    </row>
    <row r="3079" spans="1:4">
      <c r="A3079" s="14">
        <v>365</v>
      </c>
      <c r="B3079" s="14" t="s">
        <v>388</v>
      </c>
      <c r="C3079" s="14">
        <v>5962</v>
      </c>
      <c r="D3079" s="14" t="s">
        <v>654</v>
      </c>
    </row>
    <row r="3080" spans="1:4">
      <c r="A3080" s="14">
        <v>380</v>
      </c>
      <c r="B3080" s="14" t="s">
        <v>403</v>
      </c>
      <c r="C3080" s="14">
        <v>435</v>
      </c>
      <c r="D3080" s="14" t="s">
        <v>654</v>
      </c>
    </row>
    <row r="3081" spans="1:4">
      <c r="A3081" s="14">
        <v>381</v>
      </c>
      <c r="B3081" s="14" t="s">
        <v>404</v>
      </c>
      <c r="C3081" s="14">
        <v>435</v>
      </c>
      <c r="D3081" s="14" t="s">
        <v>654</v>
      </c>
    </row>
    <row r="3082" spans="1:4">
      <c r="A3082" s="14">
        <v>382</v>
      </c>
      <c r="B3082" s="14" t="s">
        <v>405</v>
      </c>
      <c r="C3082" s="14">
        <v>435</v>
      </c>
      <c r="D3082" s="14" t="s">
        <v>654</v>
      </c>
    </row>
  </sheetData>
  <printOptions horizontalCentered="1"/>
  <pageMargins left="0.45" right="0.45" top="0.75" bottom="0.5" header="0.55000000000000004" footer="0.3"/>
  <pageSetup fitToHeight="0" orientation="landscape" verticalDpi="0" r:id="rId2"/>
  <headerFooter>
    <oddHeader>&amp;R&amp;"Arial,Bold"EXHIBIT B-3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01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7" customWidth="1"/>
    <col min="4" max="6" width="20.7109375" style="1" customWidth="1"/>
    <col min="7" max="7" width="14.5703125" style="1" customWidth="1"/>
    <col min="8" max="8" width="20.140625" style="1" customWidth="1"/>
    <col min="9" max="9" width="14.7109375" style="1" customWidth="1"/>
    <col min="10" max="10" width="9.140625" style="1"/>
    <col min="11" max="11" width="9.140625" style="17"/>
    <col min="12" max="16" width="9.140625" style="1"/>
    <col min="17" max="17" width="33.85546875" style="1" customWidth="1"/>
    <col min="18" max="16384" width="9.140625" style="1"/>
  </cols>
  <sheetData>
    <row r="1" spans="2:17">
      <c r="B1" s="7" t="s">
        <v>0</v>
      </c>
      <c r="C1" s="25"/>
      <c r="D1" s="8"/>
      <c r="E1" s="8"/>
      <c r="F1" s="8"/>
      <c r="G1" s="8"/>
      <c r="H1" s="8"/>
    </row>
    <row r="2" spans="2:17">
      <c r="B2" s="7" t="s">
        <v>1</v>
      </c>
      <c r="C2" s="25"/>
      <c r="D2" s="8"/>
      <c r="E2" s="8"/>
      <c r="F2" s="8"/>
      <c r="G2" s="8"/>
      <c r="H2" s="8"/>
    </row>
    <row r="3" spans="2:17">
      <c r="B3" s="7" t="s">
        <v>2</v>
      </c>
      <c r="C3" s="25"/>
      <c r="D3" s="8"/>
      <c r="E3" s="8"/>
      <c r="F3" s="8"/>
      <c r="G3" s="8"/>
      <c r="H3" s="8"/>
    </row>
    <row r="4" spans="2:17">
      <c r="B4" s="7" t="s">
        <v>3</v>
      </c>
      <c r="C4" s="25"/>
      <c r="D4" s="8"/>
      <c r="E4" s="8"/>
      <c r="F4" s="8"/>
      <c r="G4" s="8"/>
      <c r="H4" s="8"/>
    </row>
    <row r="5" spans="2:17">
      <c r="B5" s="7"/>
      <c r="C5" s="25"/>
      <c r="D5" s="8"/>
      <c r="E5" s="8"/>
      <c r="F5" s="8"/>
      <c r="G5" s="8"/>
      <c r="H5" s="8"/>
    </row>
    <row r="6" spans="2:17">
      <c r="B6" s="7" t="s">
        <v>7</v>
      </c>
      <c r="C6" s="25"/>
      <c r="D6" s="8"/>
      <c r="E6" s="8"/>
      <c r="F6" s="8"/>
      <c r="G6" s="8"/>
      <c r="H6" s="8"/>
    </row>
    <row r="7" spans="2:17">
      <c r="B7" s="7"/>
      <c r="C7" s="25"/>
      <c r="D7" s="8"/>
      <c r="E7" s="8"/>
      <c r="F7" s="8"/>
      <c r="G7" s="8"/>
      <c r="H7" s="8"/>
    </row>
    <row r="8" spans="2:17" ht="33" customHeight="1">
      <c r="B8" s="5" t="s">
        <v>5</v>
      </c>
      <c r="C8" s="26" t="s">
        <v>6</v>
      </c>
      <c r="D8" s="13" t="s">
        <v>633</v>
      </c>
      <c r="E8" s="13" t="s">
        <v>636</v>
      </c>
      <c r="F8" s="13" t="s">
        <v>1265</v>
      </c>
      <c r="G8" s="9" t="s">
        <v>627</v>
      </c>
      <c r="H8" s="9" t="s">
        <v>634</v>
      </c>
      <c r="I8" s="9" t="s">
        <v>635</v>
      </c>
      <c r="Q8" s="1" t="s">
        <v>1264</v>
      </c>
    </row>
    <row r="9" spans="2:17">
      <c r="B9" s="1">
        <v>3</v>
      </c>
      <c r="C9" s="17" t="s">
        <v>9</v>
      </c>
      <c r="D9" s="17">
        <v>124805.08263585964</v>
      </c>
      <c r="E9" s="1">
        <v>0</v>
      </c>
      <c r="G9" s="1">
        <v>0</v>
      </c>
      <c r="H9" s="1">
        <v>124805.08263585964</v>
      </c>
      <c r="I9" s="1">
        <f>SUM(G9:H9)</f>
        <v>124805.08263585964</v>
      </c>
    </row>
    <row r="10" spans="2:17">
      <c r="B10" s="1">
        <v>4</v>
      </c>
      <c r="C10" s="17" t="s">
        <v>10</v>
      </c>
      <c r="D10" s="17">
        <v>23108.391453058226</v>
      </c>
      <c r="E10" s="1">
        <v>18511</v>
      </c>
      <c r="G10" s="1">
        <v>0</v>
      </c>
      <c r="H10" s="1">
        <v>23108.391453058226</v>
      </c>
      <c r="I10" s="1">
        <f t="shared" ref="I10:I16" si="0">SUM(G10:H10)</f>
        <v>23108.391453058226</v>
      </c>
      <c r="L10" s="1">
        <v>18511</v>
      </c>
      <c r="Q10" s="17"/>
    </row>
    <row r="11" spans="2:17">
      <c r="B11" s="1">
        <v>5</v>
      </c>
      <c r="C11" s="17" t="s">
        <v>11</v>
      </c>
      <c r="D11" s="17">
        <v>21843.476007677542</v>
      </c>
      <c r="E11" s="1">
        <v>18525</v>
      </c>
      <c r="G11" s="1">
        <v>0</v>
      </c>
      <c r="H11" s="1">
        <v>21843.476007677542</v>
      </c>
      <c r="I11" s="1">
        <f t="shared" si="0"/>
        <v>21843.476007677542</v>
      </c>
      <c r="L11" s="1">
        <v>18525</v>
      </c>
      <c r="Q11" s="17" t="s">
        <v>82</v>
      </c>
    </row>
    <row r="12" spans="2:17">
      <c r="B12" s="1">
        <v>6</v>
      </c>
      <c r="C12" s="17" t="s">
        <v>12</v>
      </c>
      <c r="D12" s="17">
        <v>6531.6084452975047</v>
      </c>
      <c r="E12" s="1">
        <v>0</v>
      </c>
      <c r="G12" s="1">
        <v>0</v>
      </c>
      <c r="H12" s="1">
        <v>6531.6084452975047</v>
      </c>
      <c r="I12" s="1">
        <f t="shared" si="0"/>
        <v>6531.6084452975047</v>
      </c>
      <c r="Q12" s="17" t="s">
        <v>191</v>
      </c>
    </row>
    <row r="13" spans="2:17">
      <c r="B13" s="1">
        <v>9</v>
      </c>
      <c r="C13" s="17" t="s">
        <v>15</v>
      </c>
      <c r="D13" s="17">
        <v>15898.771123076924</v>
      </c>
      <c r="E13" s="1">
        <v>0</v>
      </c>
      <c r="G13" s="1">
        <v>0</v>
      </c>
      <c r="H13" s="1">
        <v>15898.771123076924</v>
      </c>
      <c r="I13" s="1">
        <f t="shared" si="0"/>
        <v>15898.771123076924</v>
      </c>
      <c r="Q13" s="17" t="s">
        <v>237</v>
      </c>
    </row>
    <row r="14" spans="2:17">
      <c r="B14" s="1">
        <v>10</v>
      </c>
      <c r="C14" s="17" t="s">
        <v>16</v>
      </c>
      <c r="D14" s="17">
        <v>366130.42368461541</v>
      </c>
      <c r="E14" s="1">
        <v>0</v>
      </c>
      <c r="G14" s="1">
        <v>0</v>
      </c>
      <c r="H14" s="1">
        <v>366130.42368461541</v>
      </c>
      <c r="I14" s="1">
        <f t="shared" si="0"/>
        <v>366130.42368461541</v>
      </c>
      <c r="Q14" s="17" t="s">
        <v>246</v>
      </c>
    </row>
    <row r="15" spans="2:17">
      <c r="B15" s="1">
        <v>11</v>
      </c>
      <c r="C15" s="17" t="s">
        <v>17</v>
      </c>
      <c r="D15" s="17">
        <v>179060.20077375948</v>
      </c>
      <c r="E15" s="1">
        <v>0</v>
      </c>
      <c r="G15" s="1">
        <v>0</v>
      </c>
      <c r="H15" s="1">
        <v>179060.20077375948</v>
      </c>
      <c r="I15" s="1">
        <f t="shared" si="0"/>
        <v>179060.20077375948</v>
      </c>
      <c r="Q15" s="17" t="s">
        <v>247</v>
      </c>
    </row>
    <row r="16" spans="2:17">
      <c r="B16" s="1">
        <v>12</v>
      </c>
      <c r="C16" s="17" t="s">
        <v>18</v>
      </c>
      <c r="D16" s="17">
        <v>0</v>
      </c>
      <c r="E16" s="1">
        <v>0</v>
      </c>
      <c r="G16" s="1">
        <v>0</v>
      </c>
      <c r="H16" s="1">
        <v>0</v>
      </c>
      <c r="I16" s="10">
        <f t="shared" si="0"/>
        <v>0</v>
      </c>
      <c r="Q16" s="17" t="s">
        <v>248</v>
      </c>
    </row>
    <row r="17" spans="1:17">
      <c r="C17" s="17" t="s">
        <v>628</v>
      </c>
      <c r="D17" s="2">
        <f>SUM(D9:D16)</f>
        <v>737377.95412334474</v>
      </c>
      <c r="E17" s="2">
        <f>SUM(E9:E16)</f>
        <v>37036</v>
      </c>
      <c r="F17" s="2"/>
      <c r="G17" s="2">
        <v>0</v>
      </c>
      <c r="H17" s="2">
        <f>SUM(H9:H16)</f>
        <v>737377.95412334474</v>
      </c>
      <c r="I17" s="2">
        <f>SUM(I9:I15)</f>
        <v>737377.95412334474</v>
      </c>
      <c r="Q17" s="17" t="s">
        <v>249</v>
      </c>
    </row>
    <row r="18" spans="1:17">
      <c r="Q18" s="17" t="s">
        <v>250</v>
      </c>
    </row>
    <row r="19" spans="1:17">
      <c r="A19" s="1" t="str">
        <f>LEFT(C19,4)</f>
        <v>1000</v>
      </c>
      <c r="B19" s="1">
        <v>14</v>
      </c>
      <c r="C19" s="17" t="s">
        <v>21</v>
      </c>
      <c r="D19" s="1">
        <v>73729.116709454538</v>
      </c>
      <c r="E19" s="1">
        <v>95450</v>
      </c>
      <c r="G19" s="1">
        <f>+D19-E19</f>
        <v>-21720.883290545462</v>
      </c>
      <c r="H19" s="1">
        <v>73729.116709454538</v>
      </c>
      <c r="I19" s="1">
        <f t="shared" ref="I19:I82" si="1">SUM(G19:H19)</f>
        <v>52008.233418909076</v>
      </c>
      <c r="K19" s="17">
        <f>IFERROR(VLOOKUP($A19,'Raw Data - Approved 2014 SWCAP'!$F$4:$R$588,4,FALSE),0)</f>
        <v>38797</v>
      </c>
      <c r="L19" s="1">
        <f>IFERROR(VLOOKUP($A19,'Raw Data - Approved 2014 SWCAP'!$F$4:$R$588,5,FALSE),0)</f>
        <v>56653</v>
      </c>
      <c r="M19" s="1">
        <f>SUM(K19:L19)</f>
        <v>95450</v>
      </c>
      <c r="N19" s="1">
        <f>ROUND(M19-E19,0)</f>
        <v>0</v>
      </c>
      <c r="Q19" s="17" t="s">
        <v>254</v>
      </c>
    </row>
    <row r="20" spans="1:17">
      <c r="A20" s="1" t="str">
        <f t="shared" ref="A20:A83" si="2">LEFT(C20,4)</f>
        <v>1001</v>
      </c>
      <c r="B20" s="1">
        <v>15</v>
      </c>
      <c r="C20" s="17" t="s">
        <v>22</v>
      </c>
      <c r="D20" s="1">
        <v>19418</v>
      </c>
      <c r="E20" s="1">
        <v>0</v>
      </c>
      <c r="G20" s="1">
        <v>0</v>
      </c>
      <c r="H20" s="1">
        <v>19418</v>
      </c>
      <c r="I20" s="1">
        <f t="shared" si="1"/>
        <v>19418</v>
      </c>
      <c r="K20" s="17">
        <f>IFERROR(VLOOKUP($A20,'Raw Data - Approved 2014 SWCAP'!$F$4:$R$588,4,FALSE),0)</f>
        <v>0</v>
      </c>
      <c r="L20" s="1">
        <f>IFERROR(VLOOKUP($A20,'Raw Data - Approved 2014 SWCAP'!$F$4:$R$588,5,FALSE),0)</f>
        <v>0</v>
      </c>
      <c r="M20" s="1">
        <f t="shared" ref="M20:M83" si="3">SUM(K20:L20)</f>
        <v>0</v>
      </c>
      <c r="N20" s="1">
        <f t="shared" ref="N20:N83" si="4">ROUND(M20-E20,0)</f>
        <v>0</v>
      </c>
      <c r="Q20" s="17" t="s">
        <v>258</v>
      </c>
    </row>
    <row r="21" spans="1:17">
      <c r="A21" s="1" t="str">
        <f t="shared" si="2"/>
        <v>1003</v>
      </c>
      <c r="B21" s="1">
        <v>17</v>
      </c>
      <c r="C21" s="17" t="s">
        <v>24</v>
      </c>
      <c r="D21" s="1">
        <v>0</v>
      </c>
      <c r="E21" s="1">
        <v>12943</v>
      </c>
      <c r="G21" s="1">
        <f t="shared" ref="G21:G83" si="5">+D21-E21</f>
        <v>-12943</v>
      </c>
      <c r="H21" s="1">
        <v>0</v>
      </c>
      <c r="I21" s="1">
        <f t="shared" si="1"/>
        <v>-12943</v>
      </c>
      <c r="K21" s="17">
        <f>IFERROR(VLOOKUP($A21,'Raw Data - Approved 2014 SWCAP'!$F$4:$R$588,4,FALSE),0)</f>
        <v>12943</v>
      </c>
      <c r="L21" s="1">
        <f>IFERROR(VLOOKUP($A21,'Raw Data - Approved 2014 SWCAP'!$F$4:$R$588,5,FALSE),0)</f>
        <v>0</v>
      </c>
      <c r="M21" s="1">
        <f t="shared" si="3"/>
        <v>12943</v>
      </c>
      <c r="N21" s="1">
        <f t="shared" si="4"/>
        <v>0</v>
      </c>
      <c r="Q21" s="17" t="s">
        <v>342</v>
      </c>
    </row>
    <row r="22" spans="1:17">
      <c r="A22" s="1" t="str">
        <f t="shared" si="2"/>
        <v>1005</v>
      </c>
      <c r="B22" s="1">
        <v>18</v>
      </c>
      <c r="C22" s="17" t="s">
        <v>25</v>
      </c>
      <c r="D22" s="1">
        <v>0</v>
      </c>
      <c r="E22" s="1">
        <v>91</v>
      </c>
      <c r="G22" s="1">
        <f t="shared" si="5"/>
        <v>-91</v>
      </c>
      <c r="H22" s="1">
        <v>0</v>
      </c>
      <c r="I22" s="1">
        <f t="shared" si="1"/>
        <v>-91</v>
      </c>
      <c r="K22" s="17">
        <f>IFERROR(VLOOKUP($A22,'Raw Data - Approved 2014 SWCAP'!$F$4:$R$588,4,FALSE),0)</f>
        <v>91</v>
      </c>
      <c r="L22" s="1">
        <f>IFERROR(VLOOKUP($A22,'Raw Data - Approved 2014 SWCAP'!$F$4:$R$588,5,FALSE),0)</f>
        <v>0</v>
      </c>
      <c r="M22" s="1">
        <f t="shared" si="3"/>
        <v>91</v>
      </c>
      <c r="N22" s="1">
        <f t="shared" si="4"/>
        <v>0</v>
      </c>
      <c r="Q22" s="1" t="s">
        <v>417</v>
      </c>
    </row>
    <row r="23" spans="1:17">
      <c r="A23" s="1" t="str">
        <f t="shared" si="2"/>
        <v>1017</v>
      </c>
      <c r="B23" s="1">
        <v>23</v>
      </c>
      <c r="C23" s="17" t="s">
        <v>30</v>
      </c>
      <c r="D23" s="1">
        <v>1860.0334230769229</v>
      </c>
      <c r="E23" s="1">
        <v>0</v>
      </c>
      <c r="H23" s="1">
        <v>1860.0334230769229</v>
      </c>
      <c r="I23" s="1">
        <f t="shared" si="1"/>
        <v>1860.0334230769229</v>
      </c>
      <c r="K23" s="17">
        <f>IFERROR(VLOOKUP($A23,'Raw Data - Approved 2014 SWCAP'!$F$4:$R$588,4,FALSE),0)</f>
        <v>0</v>
      </c>
      <c r="L23" s="1">
        <f>IFERROR(VLOOKUP($A23,'Raw Data - Approved 2014 SWCAP'!$F$4:$R$588,5,FALSE),0)</f>
        <v>0</v>
      </c>
      <c r="M23" s="1">
        <f t="shared" si="3"/>
        <v>0</v>
      </c>
      <c r="N23" s="1">
        <f t="shared" si="4"/>
        <v>0</v>
      </c>
      <c r="Q23" s="1" t="s">
        <v>435</v>
      </c>
    </row>
    <row r="24" spans="1:17">
      <c r="A24" s="1" t="str">
        <f t="shared" si="2"/>
        <v>1020</v>
      </c>
      <c r="B24" s="1">
        <v>24</v>
      </c>
      <c r="C24" s="17" t="s">
        <v>31</v>
      </c>
      <c r="D24" s="1">
        <v>14379.083448760664</v>
      </c>
      <c r="E24" s="1">
        <v>14580</v>
      </c>
      <c r="G24" s="1">
        <f t="shared" si="5"/>
        <v>-200.9165512393356</v>
      </c>
      <c r="H24" s="1">
        <v>14379.083448760664</v>
      </c>
      <c r="I24" s="1">
        <f t="shared" si="1"/>
        <v>14178.166897521329</v>
      </c>
      <c r="K24" s="17">
        <f>IFERROR(VLOOKUP($A24,'Raw Data - Approved 2014 SWCAP'!$F$4:$R$588,4,FALSE),0)</f>
        <v>9099</v>
      </c>
      <c r="L24" s="1">
        <f>IFERROR(VLOOKUP($A24,'Raw Data - Approved 2014 SWCAP'!$F$4:$R$588,5,FALSE),0)</f>
        <v>5481</v>
      </c>
      <c r="M24" s="1">
        <f t="shared" si="3"/>
        <v>14580</v>
      </c>
      <c r="N24" s="1">
        <f t="shared" si="4"/>
        <v>0</v>
      </c>
      <c r="Q24" s="1" t="s">
        <v>436</v>
      </c>
    </row>
    <row r="25" spans="1:17">
      <c r="A25" s="1" t="str">
        <f t="shared" si="2"/>
        <v>1030</v>
      </c>
      <c r="B25" s="1">
        <v>26</v>
      </c>
      <c r="C25" s="17" t="s">
        <v>33</v>
      </c>
      <c r="D25" s="1">
        <v>369948.61635452235</v>
      </c>
      <c r="E25" s="1">
        <v>365994</v>
      </c>
      <c r="G25" s="1">
        <f t="shared" si="5"/>
        <v>3954.6163545223535</v>
      </c>
      <c r="H25" s="1">
        <v>369948.61635452235</v>
      </c>
      <c r="I25" s="1">
        <f t="shared" si="1"/>
        <v>373903.23270904471</v>
      </c>
      <c r="K25" s="17">
        <f>IFERROR(VLOOKUP($A25,'Raw Data - Approved 2014 SWCAP'!$F$4:$R$588,4,FALSE),0)</f>
        <v>350791</v>
      </c>
      <c r="L25" s="1">
        <f>IFERROR(VLOOKUP($A25,'Raw Data - Approved 2014 SWCAP'!$F$4:$R$588,5,FALSE),0)</f>
        <v>15203</v>
      </c>
      <c r="M25" s="1">
        <f t="shared" si="3"/>
        <v>365994</v>
      </c>
      <c r="N25" s="1">
        <f t="shared" si="4"/>
        <v>0</v>
      </c>
      <c r="Q25" s="1" t="s">
        <v>440</v>
      </c>
    </row>
    <row r="26" spans="1:17">
      <c r="A26" s="1" t="str">
        <f t="shared" si="2"/>
        <v>1031</v>
      </c>
      <c r="B26" s="1">
        <v>27</v>
      </c>
      <c r="C26" s="17" t="s">
        <v>34</v>
      </c>
      <c r="D26" s="1">
        <v>817.666015625</v>
      </c>
      <c r="E26" s="1">
        <v>911</v>
      </c>
      <c r="G26" s="1">
        <f t="shared" si="5"/>
        <v>-93.333984375</v>
      </c>
      <c r="H26" s="1">
        <v>817.666015625</v>
      </c>
      <c r="I26" s="1">
        <f t="shared" si="1"/>
        <v>724.33203125</v>
      </c>
      <c r="K26" s="17">
        <f>IFERROR(VLOOKUP($A26,'Raw Data - Approved 2014 SWCAP'!$F$4:$R$588,4,FALSE),0)</f>
        <v>820</v>
      </c>
      <c r="L26" s="1">
        <f>IFERROR(VLOOKUP($A26,'Raw Data - Approved 2014 SWCAP'!$F$4:$R$588,5,FALSE),0)</f>
        <v>91</v>
      </c>
      <c r="M26" s="1">
        <f t="shared" si="3"/>
        <v>911</v>
      </c>
      <c r="N26" s="1">
        <f t="shared" si="4"/>
        <v>0</v>
      </c>
      <c r="Q26" s="1" t="s">
        <v>444</v>
      </c>
    </row>
    <row r="27" spans="1:17">
      <c r="A27" s="1" t="str">
        <f t="shared" si="2"/>
        <v>1033</v>
      </c>
      <c r="B27" s="1">
        <v>29</v>
      </c>
      <c r="C27" s="17" t="s">
        <v>36</v>
      </c>
      <c r="D27" s="1">
        <v>8806.8749487787063</v>
      </c>
      <c r="E27" s="1">
        <v>8851</v>
      </c>
      <c r="G27" s="1">
        <f t="shared" si="5"/>
        <v>-44.125051221293688</v>
      </c>
      <c r="H27" s="1">
        <v>8806.8749487787063</v>
      </c>
      <c r="I27" s="1">
        <f t="shared" si="1"/>
        <v>8762.7498975574126</v>
      </c>
      <c r="K27" s="17">
        <f>IFERROR(VLOOKUP($A27,'Raw Data - Approved 2014 SWCAP'!$F$4:$R$588,4,FALSE),0)</f>
        <v>8790</v>
      </c>
      <c r="L27" s="1">
        <f>IFERROR(VLOOKUP($A27,'Raw Data - Approved 2014 SWCAP'!$F$4:$R$588,5,FALSE),0)</f>
        <v>61</v>
      </c>
      <c r="M27" s="1">
        <f t="shared" si="3"/>
        <v>8851</v>
      </c>
      <c r="N27" s="1">
        <f t="shared" si="4"/>
        <v>0</v>
      </c>
      <c r="Q27" s="1" t="s">
        <v>452</v>
      </c>
    </row>
    <row r="28" spans="1:17">
      <c r="A28" s="1" t="str">
        <f t="shared" si="2"/>
        <v>1037</v>
      </c>
      <c r="B28" s="1">
        <v>32</v>
      </c>
      <c r="C28" s="17" t="s">
        <v>39</v>
      </c>
      <c r="D28" s="1">
        <v>3253.4825134956973</v>
      </c>
      <c r="E28" s="1">
        <v>3268</v>
      </c>
      <c r="G28" s="1">
        <f t="shared" si="5"/>
        <v>-14.517486504302724</v>
      </c>
      <c r="H28" s="1">
        <v>3253.4825134956973</v>
      </c>
      <c r="I28" s="1">
        <f t="shared" si="1"/>
        <v>3238.9650269913946</v>
      </c>
      <c r="K28" s="17">
        <f>IFERROR(VLOOKUP($A28,'Raw Data - Approved 2014 SWCAP'!$F$4:$R$588,4,FALSE),0)</f>
        <v>2751</v>
      </c>
      <c r="L28" s="1">
        <f>IFERROR(VLOOKUP($A28,'Raw Data - Approved 2014 SWCAP'!$F$4:$R$588,5,FALSE),0)</f>
        <v>517</v>
      </c>
      <c r="M28" s="1">
        <f t="shared" si="3"/>
        <v>3268</v>
      </c>
      <c r="N28" s="1">
        <f t="shared" si="4"/>
        <v>0</v>
      </c>
      <c r="Q28" s="1" t="s">
        <v>517</v>
      </c>
    </row>
    <row r="29" spans="1:17">
      <c r="A29" s="1" t="str">
        <f t="shared" si="2"/>
        <v>1038</v>
      </c>
      <c r="B29" s="1">
        <v>33</v>
      </c>
      <c r="C29" s="17" t="s">
        <v>40</v>
      </c>
      <c r="D29" s="1">
        <v>1862</v>
      </c>
      <c r="E29" s="1">
        <v>1867</v>
      </c>
      <c r="G29" s="1">
        <f t="shared" si="5"/>
        <v>-5</v>
      </c>
      <c r="H29" s="1">
        <v>1862</v>
      </c>
      <c r="I29" s="1">
        <f t="shared" si="1"/>
        <v>1857</v>
      </c>
      <c r="K29" s="17">
        <f>IFERROR(VLOOKUP($A29,'Raw Data - Approved 2014 SWCAP'!$F$4:$R$588,4,FALSE),0)</f>
        <v>0</v>
      </c>
      <c r="L29" s="1">
        <f>IFERROR(VLOOKUP($A29,'Raw Data - Approved 2014 SWCAP'!$F$4:$R$588,5,FALSE),0)</f>
        <v>1867</v>
      </c>
      <c r="M29" s="1">
        <f t="shared" si="3"/>
        <v>1867</v>
      </c>
      <c r="N29" s="1">
        <f t="shared" si="4"/>
        <v>0</v>
      </c>
      <c r="Q29" s="1" t="s">
        <v>549</v>
      </c>
    </row>
    <row r="30" spans="1:17">
      <c r="A30" s="1" t="str">
        <f t="shared" si="2"/>
        <v>1040</v>
      </c>
      <c r="B30" s="1">
        <v>35</v>
      </c>
      <c r="C30" s="17" t="s">
        <v>42</v>
      </c>
      <c r="D30" s="1">
        <v>1417.5589843749999</v>
      </c>
      <c r="E30" s="1">
        <v>1421</v>
      </c>
      <c r="G30" s="1">
        <f t="shared" si="5"/>
        <v>-3.4410156250000909</v>
      </c>
      <c r="H30" s="1">
        <v>1417.5589843749999</v>
      </c>
      <c r="I30" s="1">
        <f t="shared" si="1"/>
        <v>1414.1179687499998</v>
      </c>
      <c r="K30" s="17">
        <f>IFERROR(VLOOKUP($A30,'Raw Data - Approved 2014 SWCAP'!$F$4:$R$588,4,FALSE),0)</f>
        <v>1279</v>
      </c>
      <c r="L30" s="1">
        <f>IFERROR(VLOOKUP($A30,'Raw Data - Approved 2014 SWCAP'!$F$4:$R$588,5,FALSE),0)</f>
        <v>142</v>
      </c>
      <c r="M30" s="1">
        <f t="shared" si="3"/>
        <v>1421</v>
      </c>
      <c r="N30" s="1">
        <f t="shared" si="4"/>
        <v>0</v>
      </c>
      <c r="Q30" s="17" t="s">
        <v>462</v>
      </c>
    </row>
    <row r="31" spans="1:17">
      <c r="A31" s="1" t="str">
        <f t="shared" si="2"/>
        <v>1050</v>
      </c>
      <c r="B31" s="1">
        <v>41</v>
      </c>
      <c r="C31" s="17" t="s">
        <v>48</v>
      </c>
      <c r="D31" s="1">
        <v>85054.363990149257</v>
      </c>
      <c r="E31" s="1">
        <v>106766</v>
      </c>
      <c r="G31" s="1">
        <f t="shared" si="5"/>
        <v>-21711.636009850743</v>
      </c>
      <c r="H31" s="1">
        <v>85054.363990149257</v>
      </c>
      <c r="I31" s="1">
        <f t="shared" si="1"/>
        <v>63342.727980298514</v>
      </c>
      <c r="K31" s="17">
        <f>IFERROR(VLOOKUP($A31,'Raw Data - Approved 2014 SWCAP'!$F$4:$R$588,4,FALSE),0)</f>
        <v>72488</v>
      </c>
      <c r="L31" s="1">
        <f>IFERROR(VLOOKUP($A31,'Raw Data - Approved 2014 SWCAP'!$F$4:$R$588,5,FALSE),0)</f>
        <v>34278</v>
      </c>
      <c r="M31" s="1">
        <f t="shared" si="3"/>
        <v>106766</v>
      </c>
      <c r="N31" s="1">
        <f t="shared" si="4"/>
        <v>0</v>
      </c>
    </row>
    <row r="32" spans="1:17">
      <c r="A32" s="1" t="str">
        <f t="shared" si="2"/>
        <v>1055</v>
      </c>
      <c r="B32" s="1">
        <v>45</v>
      </c>
      <c r="C32" s="17" t="s">
        <v>52</v>
      </c>
      <c r="D32" s="1">
        <v>0</v>
      </c>
      <c r="E32" s="1">
        <v>17788</v>
      </c>
      <c r="G32" s="1">
        <f t="shared" si="5"/>
        <v>-17788</v>
      </c>
      <c r="H32" s="1">
        <v>0</v>
      </c>
      <c r="I32" s="1">
        <f t="shared" si="1"/>
        <v>-17788</v>
      </c>
      <c r="K32" s="17">
        <f>IFERROR(VLOOKUP($A32,'Raw Data - Approved 2014 SWCAP'!$F$4:$R$588,4,FALSE),0)</f>
        <v>17788</v>
      </c>
      <c r="L32" s="1">
        <f>IFERROR(VLOOKUP($A32,'Raw Data - Approved 2014 SWCAP'!$F$4:$R$588,5,FALSE),0)</f>
        <v>0</v>
      </c>
      <c r="M32" s="1">
        <f t="shared" si="3"/>
        <v>17788</v>
      </c>
      <c r="N32" s="1">
        <f t="shared" si="4"/>
        <v>0</v>
      </c>
    </row>
    <row r="33" spans="1:14">
      <c r="A33" s="1" t="str">
        <f t="shared" si="2"/>
        <v>1081</v>
      </c>
      <c r="B33" s="1">
        <v>50</v>
      </c>
      <c r="C33" s="17" t="s">
        <v>57</v>
      </c>
      <c r="D33" s="1">
        <v>6332.1084154358705</v>
      </c>
      <c r="E33" s="1">
        <v>6364</v>
      </c>
      <c r="G33" s="1">
        <f t="shared" si="5"/>
        <v>-31.891584564129516</v>
      </c>
      <c r="H33" s="1">
        <v>6332.1084154358705</v>
      </c>
      <c r="I33" s="1">
        <f t="shared" si="1"/>
        <v>6300.216830871741</v>
      </c>
      <c r="K33" s="17">
        <f>IFERROR(VLOOKUP($A33,'Raw Data - Approved 2014 SWCAP'!$F$4:$R$588,4,FALSE),0)</f>
        <v>6320</v>
      </c>
      <c r="L33" s="1">
        <f>IFERROR(VLOOKUP($A33,'Raw Data - Approved 2014 SWCAP'!$F$4:$R$588,5,FALSE),0)</f>
        <v>44</v>
      </c>
      <c r="M33" s="1">
        <f t="shared" si="3"/>
        <v>6364</v>
      </c>
      <c r="N33" s="1">
        <f t="shared" si="4"/>
        <v>0</v>
      </c>
    </row>
    <row r="34" spans="1:14">
      <c r="A34" s="1" t="str">
        <f t="shared" si="2"/>
        <v>1088</v>
      </c>
      <c r="B34" s="1">
        <v>57</v>
      </c>
      <c r="C34" s="17" t="s">
        <v>64</v>
      </c>
      <c r="D34" s="1">
        <v>6327.7743234335194</v>
      </c>
      <c r="E34" s="1">
        <v>6360</v>
      </c>
      <c r="G34" s="1">
        <f t="shared" si="5"/>
        <v>-32.225676566480615</v>
      </c>
      <c r="H34" s="1">
        <v>6327.7743234335194</v>
      </c>
      <c r="I34" s="1">
        <f t="shared" si="1"/>
        <v>6295.5486468670388</v>
      </c>
      <c r="K34" s="17">
        <f>IFERROR(VLOOKUP($A34,'Raw Data - Approved 2014 SWCAP'!$F$4:$R$588,4,FALSE),0)</f>
        <v>6316</v>
      </c>
      <c r="L34" s="1">
        <f>IFERROR(VLOOKUP($A34,'Raw Data - Approved 2014 SWCAP'!$F$4:$R$588,5,FALSE),0)</f>
        <v>44</v>
      </c>
      <c r="M34" s="1">
        <f t="shared" si="3"/>
        <v>6360</v>
      </c>
      <c r="N34" s="1">
        <f t="shared" si="4"/>
        <v>0</v>
      </c>
    </row>
    <row r="35" spans="1:14">
      <c r="A35" s="1" t="str">
        <f t="shared" si="2"/>
        <v>1330</v>
      </c>
      <c r="B35" s="1">
        <v>71</v>
      </c>
      <c r="C35" s="17" t="s">
        <v>78</v>
      </c>
      <c r="D35" s="1">
        <v>2782</v>
      </c>
      <c r="E35" s="1">
        <v>3061</v>
      </c>
      <c r="G35" s="1">
        <f t="shared" si="5"/>
        <v>-279</v>
      </c>
      <c r="H35" s="1">
        <v>2782</v>
      </c>
      <c r="I35" s="1">
        <f t="shared" si="1"/>
        <v>2503</v>
      </c>
      <c r="K35" s="17">
        <f>IFERROR(VLOOKUP($A35,'Raw Data - Approved 2014 SWCAP'!$F$4:$R$588,4,FALSE),0)</f>
        <v>0</v>
      </c>
      <c r="L35" s="1">
        <f>IFERROR(VLOOKUP($A35,'Raw Data - Approved 2014 SWCAP'!$F$4:$R$588,5,FALSE),0)</f>
        <v>3061</v>
      </c>
      <c r="M35" s="1">
        <f t="shared" si="3"/>
        <v>3061</v>
      </c>
      <c r="N35" s="1">
        <f t="shared" si="4"/>
        <v>0</v>
      </c>
    </row>
    <row r="36" spans="1:14">
      <c r="A36" s="1" t="str">
        <f t="shared" si="2"/>
        <v>1338</v>
      </c>
      <c r="B36" s="1">
        <v>75</v>
      </c>
      <c r="C36" s="17" t="s">
        <v>82</v>
      </c>
      <c r="D36" s="1">
        <v>0</v>
      </c>
      <c r="E36" s="1">
        <v>0</v>
      </c>
      <c r="G36" s="1">
        <f t="shared" si="5"/>
        <v>0</v>
      </c>
      <c r="H36" s="1">
        <v>0</v>
      </c>
      <c r="I36" s="1">
        <f t="shared" si="1"/>
        <v>0</v>
      </c>
      <c r="K36" s="17">
        <f>IFERROR(VLOOKUP($A36,'Raw Data - Approved 2014 SWCAP'!$F$4:$R$588,4,FALSE),0)</f>
        <v>0</v>
      </c>
      <c r="L36" s="1">
        <f>IFERROR(VLOOKUP($A36,'Raw Data - Approved 2014 SWCAP'!$F$4:$R$588,5,FALSE),0)</f>
        <v>0</v>
      </c>
      <c r="M36" s="1">
        <f t="shared" si="3"/>
        <v>0</v>
      </c>
      <c r="N36" s="1">
        <f t="shared" si="4"/>
        <v>0</v>
      </c>
    </row>
    <row r="37" spans="1:14">
      <c r="A37" s="1" t="str">
        <f t="shared" si="2"/>
        <v>1343</v>
      </c>
      <c r="B37" s="1">
        <v>77</v>
      </c>
      <c r="C37" s="17" t="s">
        <v>84</v>
      </c>
      <c r="D37" s="1">
        <v>1295.8935087031657</v>
      </c>
      <c r="E37" s="1">
        <v>0</v>
      </c>
      <c r="H37" s="1">
        <v>1295.8935087031657</v>
      </c>
      <c r="I37" s="1">
        <f t="shared" si="1"/>
        <v>1295.8935087031657</v>
      </c>
      <c r="K37" s="17">
        <f>IFERROR(VLOOKUP($A37,'Raw Data - Approved 2014 SWCAP'!$F$4:$R$588,4,FALSE),0)</f>
        <v>0</v>
      </c>
      <c r="L37" s="1">
        <f>IFERROR(VLOOKUP($A37,'Raw Data - Approved 2014 SWCAP'!$F$4:$R$588,5,FALSE),0)</f>
        <v>0</v>
      </c>
      <c r="M37" s="1">
        <f t="shared" si="3"/>
        <v>0</v>
      </c>
      <c r="N37" s="1">
        <f t="shared" si="4"/>
        <v>0</v>
      </c>
    </row>
    <row r="38" spans="1:14">
      <c r="A38" s="1" t="str">
        <f t="shared" si="2"/>
        <v>1346</v>
      </c>
      <c r="B38" s="1">
        <v>80</v>
      </c>
      <c r="C38" s="17" t="s">
        <v>87</v>
      </c>
      <c r="D38" s="1">
        <v>24699.610450925549</v>
      </c>
      <c r="E38" s="1">
        <v>22163</v>
      </c>
      <c r="G38" s="1">
        <f t="shared" si="5"/>
        <v>2536.6104509255492</v>
      </c>
      <c r="H38" s="1">
        <v>24699.610450925549</v>
      </c>
      <c r="I38" s="1">
        <f t="shared" si="1"/>
        <v>27236.220901851098</v>
      </c>
      <c r="K38" s="17">
        <f>IFERROR(VLOOKUP($A38,'Raw Data - Approved 2014 SWCAP'!$F$4:$R$588,4,FALSE),0)</f>
        <v>5382</v>
      </c>
      <c r="L38" s="1">
        <f>IFERROR(VLOOKUP($A38,'Raw Data - Approved 2014 SWCAP'!$F$4:$R$588,5,FALSE),0)</f>
        <v>16781</v>
      </c>
      <c r="M38" s="1">
        <f t="shared" si="3"/>
        <v>22163</v>
      </c>
      <c r="N38" s="1">
        <f t="shared" si="4"/>
        <v>0</v>
      </c>
    </row>
    <row r="39" spans="1:14">
      <c r="A39" s="1" t="str">
        <f t="shared" si="2"/>
        <v>1348</v>
      </c>
      <c r="B39" s="1">
        <v>81</v>
      </c>
      <c r="C39" s="17" t="s">
        <v>88</v>
      </c>
      <c r="D39" s="1">
        <v>945.37265624999998</v>
      </c>
      <c r="E39" s="1">
        <v>948</v>
      </c>
      <c r="G39" s="1">
        <f t="shared" si="5"/>
        <v>-2.6273437500000227</v>
      </c>
      <c r="H39" s="1">
        <v>945.37265624999998</v>
      </c>
      <c r="I39" s="1">
        <f t="shared" si="1"/>
        <v>942.74531249999995</v>
      </c>
      <c r="K39" s="17">
        <f>IFERROR(VLOOKUP($A39,'Raw Data - Approved 2014 SWCAP'!$F$4:$R$588,4,FALSE),0)</f>
        <v>853</v>
      </c>
      <c r="L39" s="1">
        <f>IFERROR(VLOOKUP($A39,'Raw Data - Approved 2014 SWCAP'!$F$4:$R$588,5,FALSE),0)</f>
        <v>95</v>
      </c>
      <c r="M39" s="1">
        <f t="shared" si="3"/>
        <v>948</v>
      </c>
      <c r="N39" s="1">
        <f t="shared" si="4"/>
        <v>0</v>
      </c>
    </row>
    <row r="40" spans="1:14">
      <c r="A40" s="1" t="str">
        <f t="shared" si="2"/>
        <v>1349</v>
      </c>
      <c r="B40" s="1">
        <v>82</v>
      </c>
      <c r="C40" s="17" t="s">
        <v>89</v>
      </c>
      <c r="D40" s="1">
        <v>328822.09304189763</v>
      </c>
      <c r="E40" s="1">
        <v>750074</v>
      </c>
      <c r="G40" s="1">
        <f t="shared" si="5"/>
        <v>-421251.90695810237</v>
      </c>
      <c r="H40" s="1">
        <v>328822.09304189763</v>
      </c>
      <c r="I40" s="1">
        <f t="shared" si="1"/>
        <v>-92429.81391620473</v>
      </c>
      <c r="K40" s="17">
        <f>IFERROR(VLOOKUP($A40,'Raw Data - Approved 2014 SWCAP'!$F$4:$R$588,4,FALSE),0)</f>
        <v>12844</v>
      </c>
      <c r="L40" s="1">
        <f>IFERROR(VLOOKUP($A40,'Raw Data - Approved 2014 SWCAP'!$F$4:$R$588,5,FALSE),0)</f>
        <v>737230</v>
      </c>
      <c r="M40" s="1">
        <f t="shared" si="3"/>
        <v>750074</v>
      </c>
      <c r="N40" s="1">
        <f t="shared" si="4"/>
        <v>0</v>
      </c>
    </row>
    <row r="41" spans="1:14">
      <c r="A41" s="1" t="str">
        <f t="shared" si="2"/>
        <v>1350</v>
      </c>
      <c r="B41" s="1">
        <v>83</v>
      </c>
      <c r="C41" s="17" t="s">
        <v>90</v>
      </c>
      <c r="D41" s="1">
        <v>2328</v>
      </c>
      <c r="E41" s="1">
        <v>2336</v>
      </c>
      <c r="G41" s="1">
        <f t="shared" si="5"/>
        <v>-8</v>
      </c>
      <c r="H41" s="1">
        <v>2328</v>
      </c>
      <c r="I41" s="1">
        <f t="shared" si="1"/>
        <v>2320</v>
      </c>
      <c r="K41" s="17">
        <f>IFERROR(VLOOKUP($A41,'Raw Data - Approved 2014 SWCAP'!$F$4:$R$588,4,FALSE),0)</f>
        <v>0</v>
      </c>
      <c r="L41" s="1">
        <f>IFERROR(VLOOKUP($A41,'Raw Data - Approved 2014 SWCAP'!$F$4:$R$588,5,FALSE),0)</f>
        <v>2336</v>
      </c>
      <c r="M41" s="1">
        <f t="shared" si="3"/>
        <v>2336</v>
      </c>
      <c r="N41" s="1">
        <f t="shared" si="4"/>
        <v>0</v>
      </c>
    </row>
    <row r="42" spans="1:14">
      <c r="A42" s="1" t="str">
        <f t="shared" si="2"/>
        <v>1358</v>
      </c>
      <c r="B42" s="1">
        <v>88</v>
      </c>
      <c r="C42" s="17" t="s">
        <v>95</v>
      </c>
      <c r="D42" s="1">
        <v>70850.473936545241</v>
      </c>
      <c r="E42" s="1">
        <v>70164</v>
      </c>
      <c r="G42" s="1">
        <f t="shared" si="5"/>
        <v>686.47393654524058</v>
      </c>
      <c r="H42" s="1">
        <v>70850.473936545241</v>
      </c>
      <c r="I42" s="1">
        <f t="shared" si="1"/>
        <v>71536.947873090481</v>
      </c>
      <c r="K42" s="17">
        <f>IFERROR(VLOOKUP($A42,'Raw Data - Approved 2014 SWCAP'!$F$4:$R$588,4,FALSE),0)</f>
        <v>28125</v>
      </c>
      <c r="L42" s="1">
        <f>IFERROR(VLOOKUP($A42,'Raw Data - Approved 2014 SWCAP'!$F$4:$R$588,5,FALSE),0)</f>
        <v>42039</v>
      </c>
      <c r="M42" s="1">
        <f t="shared" si="3"/>
        <v>70164</v>
      </c>
      <c r="N42" s="1">
        <f t="shared" si="4"/>
        <v>0</v>
      </c>
    </row>
    <row r="43" spans="1:14">
      <c r="A43" s="1" t="str">
        <f t="shared" si="2"/>
        <v>1362</v>
      </c>
      <c r="B43" s="1">
        <v>89</v>
      </c>
      <c r="C43" s="17" t="s">
        <v>96</v>
      </c>
      <c r="D43" s="1">
        <v>6883</v>
      </c>
      <c r="E43" s="1">
        <v>1802</v>
      </c>
      <c r="G43" s="1">
        <f t="shared" si="5"/>
        <v>5081</v>
      </c>
      <c r="H43" s="1">
        <v>6883</v>
      </c>
      <c r="I43" s="1">
        <f t="shared" si="1"/>
        <v>11964</v>
      </c>
      <c r="K43" s="17">
        <f>IFERROR(VLOOKUP($A43,'Raw Data - Approved 2014 SWCAP'!$F$4:$R$588,4,FALSE),0)</f>
        <v>0</v>
      </c>
      <c r="L43" s="1">
        <f>IFERROR(VLOOKUP($A43,'Raw Data - Approved 2014 SWCAP'!$F$4:$R$588,5,FALSE),0)</f>
        <v>1802</v>
      </c>
      <c r="M43" s="1">
        <f t="shared" si="3"/>
        <v>1802</v>
      </c>
      <c r="N43" s="1">
        <f t="shared" si="4"/>
        <v>0</v>
      </c>
    </row>
    <row r="44" spans="1:14">
      <c r="A44" s="1" t="str">
        <f t="shared" si="2"/>
        <v>1363</v>
      </c>
      <c r="B44" s="1">
        <v>90</v>
      </c>
      <c r="C44" s="17" t="s">
        <v>97</v>
      </c>
      <c r="D44" s="1">
        <v>96794.708741497976</v>
      </c>
      <c r="E44" s="1">
        <v>73406</v>
      </c>
      <c r="G44" s="1">
        <f t="shared" si="5"/>
        <v>23388.708741497976</v>
      </c>
      <c r="H44" s="1">
        <v>96794.708741497976</v>
      </c>
      <c r="I44" s="1">
        <f t="shared" si="1"/>
        <v>120183.41748299595</v>
      </c>
      <c r="K44" s="17">
        <f>IFERROR(VLOOKUP($A44,'Raw Data - Approved 2014 SWCAP'!$F$4:$R$588,4,FALSE),0)</f>
        <v>49383</v>
      </c>
      <c r="L44" s="1">
        <f>IFERROR(VLOOKUP($A44,'Raw Data - Approved 2014 SWCAP'!$F$4:$R$588,5,FALSE),0)</f>
        <v>24023</v>
      </c>
      <c r="M44" s="1">
        <f t="shared" si="3"/>
        <v>73406</v>
      </c>
      <c r="N44" s="1">
        <f t="shared" si="4"/>
        <v>0</v>
      </c>
    </row>
    <row r="45" spans="1:14">
      <c r="A45" s="1" t="str">
        <f t="shared" si="2"/>
        <v>1365</v>
      </c>
      <c r="B45" s="1">
        <v>91</v>
      </c>
      <c r="C45" s="17" t="s">
        <v>98</v>
      </c>
      <c r="D45" s="1">
        <v>18054.965207692308</v>
      </c>
      <c r="E45" s="1">
        <v>0</v>
      </c>
      <c r="H45" s="1">
        <v>18054.965207692308</v>
      </c>
      <c r="I45" s="1">
        <f t="shared" si="1"/>
        <v>18054.965207692308</v>
      </c>
      <c r="K45" s="17">
        <f>IFERROR(VLOOKUP($A45,'Raw Data - Approved 2014 SWCAP'!$F$4:$R$588,4,FALSE),0)</f>
        <v>0</v>
      </c>
      <c r="L45" s="1">
        <f>IFERROR(VLOOKUP($A45,'Raw Data - Approved 2014 SWCAP'!$F$4:$R$588,5,FALSE),0)</f>
        <v>0</v>
      </c>
      <c r="M45" s="1">
        <f t="shared" si="3"/>
        <v>0</v>
      </c>
      <c r="N45" s="1">
        <f t="shared" si="4"/>
        <v>0</v>
      </c>
    </row>
    <row r="46" spans="1:14">
      <c r="A46" s="1" t="str">
        <f t="shared" si="2"/>
        <v>1371</v>
      </c>
      <c r="B46" s="1">
        <v>94</v>
      </c>
      <c r="C46" s="17" t="s">
        <v>101</v>
      </c>
      <c r="D46" s="1">
        <v>15564.796545105566</v>
      </c>
      <c r="E46" s="1">
        <v>9382</v>
      </c>
      <c r="G46" s="1">
        <f t="shared" si="5"/>
        <v>6182.7965451055661</v>
      </c>
      <c r="H46" s="1">
        <v>15564.796545105566</v>
      </c>
      <c r="I46" s="1">
        <f t="shared" si="1"/>
        <v>21747.593090211132</v>
      </c>
      <c r="K46" s="17">
        <f>IFERROR(VLOOKUP($A46,'Raw Data - Approved 2014 SWCAP'!$F$4:$R$588,4,FALSE),0)</f>
        <v>1534</v>
      </c>
      <c r="L46" s="1">
        <f>IFERROR(VLOOKUP($A46,'Raw Data - Approved 2014 SWCAP'!$F$4:$R$588,5,FALSE),0)</f>
        <v>7848</v>
      </c>
      <c r="M46" s="1">
        <f t="shared" si="3"/>
        <v>9382</v>
      </c>
      <c r="N46" s="1">
        <f t="shared" si="4"/>
        <v>0</v>
      </c>
    </row>
    <row r="47" spans="1:14">
      <c r="A47" s="1" t="str">
        <f t="shared" si="2"/>
        <v>1373</v>
      </c>
      <c r="B47" s="1">
        <v>95</v>
      </c>
      <c r="C47" s="17" t="s">
        <v>102</v>
      </c>
      <c r="D47" s="1">
        <v>4305.164738461538</v>
      </c>
      <c r="E47" s="1">
        <v>0</v>
      </c>
      <c r="H47" s="1">
        <v>4305.164738461538</v>
      </c>
      <c r="I47" s="1">
        <f t="shared" si="1"/>
        <v>4305.164738461538</v>
      </c>
      <c r="K47" s="17">
        <f>IFERROR(VLOOKUP($A47,'Raw Data - Approved 2014 SWCAP'!$F$4:$R$588,4,FALSE),0)</f>
        <v>0</v>
      </c>
      <c r="L47" s="1">
        <f>IFERROR(VLOOKUP($A47,'Raw Data - Approved 2014 SWCAP'!$F$4:$R$588,5,FALSE),0)</f>
        <v>0</v>
      </c>
      <c r="M47" s="1">
        <f t="shared" si="3"/>
        <v>0</v>
      </c>
      <c r="N47" s="1">
        <f t="shared" si="4"/>
        <v>0</v>
      </c>
    </row>
    <row r="48" spans="1:14">
      <c r="A48" s="1" t="str">
        <f t="shared" si="2"/>
        <v>1374</v>
      </c>
      <c r="B48" s="1">
        <v>96</v>
      </c>
      <c r="C48" s="17" t="s">
        <v>103</v>
      </c>
      <c r="D48" s="1">
        <v>3411.6164456233419</v>
      </c>
      <c r="E48" s="1">
        <v>3421</v>
      </c>
      <c r="G48" s="1">
        <f t="shared" si="5"/>
        <v>-9.3835543766581395</v>
      </c>
      <c r="H48" s="1">
        <v>3411.6164456233419</v>
      </c>
      <c r="I48" s="1">
        <f t="shared" si="1"/>
        <v>3402.2328912466837</v>
      </c>
      <c r="K48" s="17">
        <f>IFERROR(VLOOKUP($A48,'Raw Data - Approved 2014 SWCAP'!$F$4:$R$588,4,FALSE),0)</f>
        <v>2710</v>
      </c>
      <c r="L48" s="1">
        <f>IFERROR(VLOOKUP($A48,'Raw Data - Approved 2014 SWCAP'!$F$4:$R$588,5,FALSE),0)</f>
        <v>711</v>
      </c>
      <c r="M48" s="1">
        <f t="shared" si="3"/>
        <v>3421</v>
      </c>
      <c r="N48" s="1">
        <f t="shared" si="4"/>
        <v>0</v>
      </c>
    </row>
    <row r="49" spans="1:14">
      <c r="A49" s="1" t="str">
        <f t="shared" si="2"/>
        <v>1385</v>
      </c>
      <c r="B49" s="1">
        <v>98</v>
      </c>
      <c r="C49" s="17" t="s">
        <v>105</v>
      </c>
      <c r="D49" s="1">
        <v>1939</v>
      </c>
      <c r="E49" s="1">
        <v>2092</v>
      </c>
      <c r="G49" s="1">
        <f t="shared" si="5"/>
        <v>-153</v>
      </c>
      <c r="H49" s="1">
        <v>1939</v>
      </c>
      <c r="I49" s="1">
        <f t="shared" si="1"/>
        <v>1786</v>
      </c>
      <c r="K49" s="17">
        <f>IFERROR(VLOOKUP($A49,'Raw Data - Approved 2014 SWCAP'!$F$4:$R$588,4,FALSE),0)</f>
        <v>0</v>
      </c>
      <c r="L49" s="1">
        <f>IFERROR(VLOOKUP($A49,'Raw Data - Approved 2014 SWCAP'!$F$4:$R$588,5,FALSE),0)</f>
        <v>2092</v>
      </c>
      <c r="M49" s="1">
        <f t="shared" si="3"/>
        <v>2092</v>
      </c>
      <c r="N49" s="1">
        <f t="shared" si="4"/>
        <v>0</v>
      </c>
    </row>
    <row r="50" spans="1:14">
      <c r="A50" s="1" t="str">
        <f t="shared" si="2"/>
        <v>1386</v>
      </c>
      <c r="B50" s="1">
        <v>99</v>
      </c>
      <c r="C50" s="17" t="s">
        <v>106</v>
      </c>
      <c r="D50" s="1">
        <v>1648</v>
      </c>
      <c r="E50" s="1">
        <v>1834</v>
      </c>
      <c r="G50" s="1">
        <f t="shared" si="5"/>
        <v>-186</v>
      </c>
      <c r="H50" s="1">
        <v>1648</v>
      </c>
      <c r="I50" s="1">
        <f t="shared" si="1"/>
        <v>1462</v>
      </c>
      <c r="K50" s="17">
        <f>IFERROR(VLOOKUP($A50,'Raw Data - Approved 2014 SWCAP'!$F$4:$R$588,4,FALSE),0)</f>
        <v>0</v>
      </c>
      <c r="L50" s="1">
        <f>IFERROR(VLOOKUP($A50,'Raw Data - Approved 2014 SWCAP'!$F$4:$R$588,5,FALSE),0)</f>
        <v>1834</v>
      </c>
      <c r="M50" s="1">
        <f t="shared" si="3"/>
        <v>1834</v>
      </c>
      <c r="N50" s="1">
        <f t="shared" si="4"/>
        <v>0</v>
      </c>
    </row>
    <row r="51" spans="1:14">
      <c r="A51" s="1" t="str">
        <f t="shared" si="2"/>
        <v>1387</v>
      </c>
      <c r="B51" s="1">
        <v>100</v>
      </c>
      <c r="C51" s="17" t="s">
        <v>107</v>
      </c>
      <c r="D51" s="1">
        <v>814.80929644212426</v>
      </c>
      <c r="E51" s="1">
        <v>813</v>
      </c>
      <c r="G51" s="1">
        <f t="shared" si="5"/>
        <v>1.8092964421242641</v>
      </c>
      <c r="H51" s="1">
        <v>814.80929644212426</v>
      </c>
      <c r="I51" s="1">
        <f t="shared" si="1"/>
        <v>816.61859288424853</v>
      </c>
      <c r="K51" s="17">
        <f>IFERROR(VLOOKUP($A51,'Raw Data - Approved 2014 SWCAP'!$F$4:$R$588,4,FALSE),0)</f>
        <v>813</v>
      </c>
      <c r="L51" s="1">
        <f>IFERROR(VLOOKUP($A51,'Raw Data - Approved 2014 SWCAP'!$F$4:$R$588,5,FALSE),0)</f>
        <v>0</v>
      </c>
      <c r="M51" s="1">
        <f t="shared" si="3"/>
        <v>813</v>
      </c>
      <c r="N51" s="1">
        <f t="shared" si="4"/>
        <v>0</v>
      </c>
    </row>
    <row r="52" spans="1:14">
      <c r="A52" s="1" t="str">
        <f t="shared" si="2"/>
        <v>1388</v>
      </c>
      <c r="B52" s="1">
        <v>101</v>
      </c>
      <c r="C52" s="17" t="s">
        <v>108</v>
      </c>
      <c r="D52" s="1">
        <v>1831.8092964421242</v>
      </c>
      <c r="E52" s="1">
        <v>1833</v>
      </c>
      <c r="G52" s="1">
        <f t="shared" si="5"/>
        <v>-1.1907035578758496</v>
      </c>
      <c r="H52" s="1">
        <v>1831.8092964421242</v>
      </c>
      <c r="I52" s="1">
        <f t="shared" si="1"/>
        <v>1830.6185928842483</v>
      </c>
      <c r="K52" s="17">
        <f>IFERROR(VLOOKUP($A52,'Raw Data - Approved 2014 SWCAP'!$F$4:$R$588,4,FALSE),0)</f>
        <v>813</v>
      </c>
      <c r="L52" s="1">
        <f>IFERROR(VLOOKUP($A52,'Raw Data - Approved 2014 SWCAP'!$F$4:$R$588,5,FALSE),0)</f>
        <v>1020</v>
      </c>
      <c r="M52" s="1">
        <f t="shared" si="3"/>
        <v>1833</v>
      </c>
      <c r="N52" s="1">
        <f t="shared" si="4"/>
        <v>0</v>
      </c>
    </row>
    <row r="53" spans="1:14">
      <c r="A53" s="1" t="str">
        <f t="shared" si="2"/>
        <v>1389</v>
      </c>
      <c r="B53" s="1">
        <v>102</v>
      </c>
      <c r="C53" s="17" t="s">
        <v>109</v>
      </c>
      <c r="D53" s="1">
        <v>4915.5446384615379</v>
      </c>
      <c r="E53" s="1">
        <v>0</v>
      </c>
      <c r="H53" s="1">
        <v>4915.5446384615379</v>
      </c>
      <c r="I53" s="1">
        <f t="shared" si="1"/>
        <v>4915.5446384615379</v>
      </c>
      <c r="K53" s="17">
        <f>IFERROR(VLOOKUP($A53,'Raw Data - Approved 2014 SWCAP'!$F$4:$R$588,4,FALSE),0)</f>
        <v>0</v>
      </c>
      <c r="L53" s="1">
        <f>IFERROR(VLOOKUP($A53,'Raw Data - Approved 2014 SWCAP'!$F$4:$R$588,5,FALSE),0)</f>
        <v>0</v>
      </c>
      <c r="M53" s="1">
        <f t="shared" si="3"/>
        <v>0</v>
      </c>
      <c r="N53" s="1">
        <f t="shared" si="4"/>
        <v>0</v>
      </c>
    </row>
    <row r="54" spans="1:14">
      <c r="A54" s="1" t="str">
        <f t="shared" si="2"/>
        <v>1405</v>
      </c>
      <c r="B54" s="1">
        <v>104</v>
      </c>
      <c r="C54" s="17" t="s">
        <v>111</v>
      </c>
      <c r="D54" s="1">
        <v>10202</v>
      </c>
      <c r="E54" s="1">
        <v>0</v>
      </c>
      <c r="H54" s="1">
        <v>10202</v>
      </c>
      <c r="I54" s="1">
        <f t="shared" si="1"/>
        <v>10202</v>
      </c>
      <c r="K54" s="17">
        <f>IFERROR(VLOOKUP($A54,'Raw Data - Approved 2014 SWCAP'!$F$4:$R$588,4,FALSE),0)</f>
        <v>0</v>
      </c>
      <c r="L54" s="1">
        <f>IFERROR(VLOOKUP($A54,'Raw Data - Approved 2014 SWCAP'!$F$4:$R$588,5,FALSE),0)</f>
        <v>0</v>
      </c>
      <c r="M54" s="1">
        <f t="shared" si="3"/>
        <v>0</v>
      </c>
      <c r="N54" s="1">
        <f t="shared" si="4"/>
        <v>0</v>
      </c>
    </row>
    <row r="55" spans="1:14">
      <c r="A55" s="1" t="str">
        <f t="shared" si="2"/>
        <v>1483</v>
      </c>
      <c r="B55" s="1">
        <v>105</v>
      </c>
      <c r="C55" s="17" t="s">
        <v>112</v>
      </c>
      <c r="D55" s="1">
        <v>90764.317375946179</v>
      </c>
      <c r="E55" s="1">
        <v>90693</v>
      </c>
      <c r="G55" s="1">
        <f t="shared" si="5"/>
        <v>71.317375946178799</v>
      </c>
      <c r="H55" s="1">
        <v>90764.317375946179</v>
      </c>
      <c r="I55" s="1">
        <f t="shared" si="1"/>
        <v>90835.634751892358</v>
      </c>
      <c r="K55" s="17">
        <f>IFERROR(VLOOKUP($A55,'Raw Data - Approved 2014 SWCAP'!$F$4:$R$588,4,FALSE),0)</f>
        <v>89998</v>
      </c>
      <c r="L55" s="1">
        <f>IFERROR(VLOOKUP($A55,'Raw Data - Approved 2014 SWCAP'!$F$4:$R$588,5,FALSE),0)</f>
        <v>695</v>
      </c>
      <c r="M55" s="1">
        <f t="shared" si="3"/>
        <v>90693</v>
      </c>
      <c r="N55" s="1">
        <f t="shared" si="4"/>
        <v>0</v>
      </c>
    </row>
    <row r="56" spans="1:14">
      <c r="A56" s="1" t="str">
        <f t="shared" si="2"/>
        <v>1494</v>
      </c>
      <c r="B56" s="1">
        <v>112</v>
      </c>
      <c r="C56" s="17" t="s">
        <v>119</v>
      </c>
      <c r="D56" s="1">
        <v>463917.48185029445</v>
      </c>
      <c r="E56" s="1">
        <v>468298</v>
      </c>
      <c r="G56" s="1">
        <f t="shared" si="5"/>
        <v>-4380.5181497055455</v>
      </c>
      <c r="H56" s="1">
        <v>463917.48185029445</v>
      </c>
      <c r="I56" s="1">
        <f t="shared" si="1"/>
        <v>459536.96370058891</v>
      </c>
      <c r="K56" s="17">
        <f>IFERROR(VLOOKUP($A56,'Raw Data - Approved 2014 SWCAP'!$F$4:$R$588,4,FALSE),0)</f>
        <v>464710</v>
      </c>
      <c r="L56" s="1">
        <f>IFERROR(VLOOKUP($A56,'Raw Data - Approved 2014 SWCAP'!$F$4:$R$588,5,FALSE),0)</f>
        <v>3588</v>
      </c>
      <c r="M56" s="1">
        <f t="shared" si="3"/>
        <v>468298</v>
      </c>
      <c r="N56" s="1">
        <f t="shared" si="4"/>
        <v>0</v>
      </c>
    </row>
    <row r="57" spans="1:14">
      <c r="A57" s="1" t="str">
        <f t="shared" si="2"/>
        <v>1522</v>
      </c>
      <c r="B57" s="1">
        <v>116</v>
      </c>
      <c r="C57" s="17" t="s">
        <v>123</v>
      </c>
      <c r="D57" s="1">
        <v>12154.564930784443</v>
      </c>
      <c r="E57" s="1">
        <v>18737</v>
      </c>
      <c r="G57" s="1">
        <f t="shared" si="5"/>
        <v>-6582.4350692155567</v>
      </c>
      <c r="H57" s="1">
        <v>12154.564930784443</v>
      </c>
      <c r="I57" s="1">
        <f t="shared" si="1"/>
        <v>5572.1298615688866</v>
      </c>
      <c r="K57" s="17">
        <f>IFERROR(VLOOKUP($A57,'Raw Data - Approved 2014 SWCAP'!$F$4:$R$588,4,FALSE),0)</f>
        <v>5122</v>
      </c>
      <c r="L57" s="1">
        <f>IFERROR(VLOOKUP($A57,'Raw Data - Approved 2014 SWCAP'!$F$4:$R$588,5,FALSE),0)</f>
        <v>13615</v>
      </c>
      <c r="M57" s="1">
        <f t="shared" si="3"/>
        <v>18737</v>
      </c>
      <c r="N57" s="1">
        <f t="shared" si="4"/>
        <v>0</v>
      </c>
    </row>
    <row r="58" spans="1:14">
      <c r="A58" s="1" t="str">
        <f t="shared" si="2"/>
        <v>1526</v>
      </c>
      <c r="B58" s="1">
        <v>118</v>
      </c>
      <c r="C58" s="17" t="s">
        <v>125</v>
      </c>
      <c r="D58" s="1">
        <v>11858.07571843432</v>
      </c>
      <c r="E58" s="1">
        <v>11918</v>
      </c>
      <c r="G58" s="1">
        <f t="shared" si="5"/>
        <v>-59.924281565679848</v>
      </c>
      <c r="H58" s="1">
        <v>11858.07571843432</v>
      </c>
      <c r="I58" s="1">
        <f t="shared" si="1"/>
        <v>11798.15143686864</v>
      </c>
      <c r="K58" s="17">
        <f>IFERROR(VLOOKUP($A58,'Raw Data - Approved 2014 SWCAP'!$F$4:$R$588,4,FALSE),0)</f>
        <v>11836</v>
      </c>
      <c r="L58" s="1">
        <f>IFERROR(VLOOKUP($A58,'Raw Data - Approved 2014 SWCAP'!$F$4:$R$588,5,FALSE),0)</f>
        <v>82</v>
      </c>
      <c r="M58" s="1">
        <f t="shared" si="3"/>
        <v>11918</v>
      </c>
      <c r="N58" s="1">
        <f t="shared" si="4"/>
        <v>0</v>
      </c>
    </row>
    <row r="59" spans="1:14">
      <c r="A59" s="1" t="str">
        <f t="shared" si="2"/>
        <v>1527</v>
      </c>
      <c r="B59" s="1">
        <v>119</v>
      </c>
      <c r="C59" s="17" t="s">
        <v>126</v>
      </c>
      <c r="D59" s="1">
        <v>7272.6063799461945</v>
      </c>
      <c r="E59" s="1">
        <v>7309</v>
      </c>
      <c r="G59" s="1">
        <f t="shared" si="5"/>
        <v>-36.393620053805535</v>
      </c>
      <c r="H59" s="1">
        <v>7272.6063799461945</v>
      </c>
      <c r="I59" s="1">
        <f t="shared" si="1"/>
        <v>7236.2127598923889</v>
      </c>
      <c r="K59" s="17">
        <f>IFERROR(VLOOKUP($A59,'Raw Data - Approved 2014 SWCAP'!$F$4:$R$588,4,FALSE),0)</f>
        <v>7259</v>
      </c>
      <c r="L59" s="1">
        <f>IFERROR(VLOOKUP($A59,'Raw Data - Approved 2014 SWCAP'!$F$4:$R$588,5,FALSE),0)</f>
        <v>50</v>
      </c>
      <c r="M59" s="1">
        <f t="shared" si="3"/>
        <v>7309</v>
      </c>
      <c r="N59" s="1">
        <f t="shared" si="4"/>
        <v>0</v>
      </c>
    </row>
    <row r="60" spans="1:14">
      <c r="A60" s="1" t="str">
        <f t="shared" si="2"/>
        <v>1530</v>
      </c>
      <c r="B60" s="1">
        <v>122</v>
      </c>
      <c r="C60" s="17" t="s">
        <v>129</v>
      </c>
      <c r="D60" s="1">
        <v>843</v>
      </c>
      <c r="E60" s="1">
        <v>1668</v>
      </c>
      <c r="G60" s="1">
        <f t="shared" si="5"/>
        <v>-825</v>
      </c>
      <c r="H60" s="1">
        <v>843</v>
      </c>
      <c r="I60" s="1">
        <f t="shared" si="1"/>
        <v>18</v>
      </c>
      <c r="K60" s="17">
        <f>IFERROR(VLOOKUP($A60,'Raw Data - Approved 2014 SWCAP'!$F$4:$R$588,4,FALSE),0)</f>
        <v>0</v>
      </c>
      <c r="L60" s="1">
        <f>IFERROR(VLOOKUP($A60,'Raw Data - Approved 2014 SWCAP'!$F$4:$R$588,5,FALSE),0)</f>
        <v>1668</v>
      </c>
      <c r="M60" s="1">
        <f t="shared" si="3"/>
        <v>1668</v>
      </c>
      <c r="N60" s="1">
        <f t="shared" si="4"/>
        <v>0</v>
      </c>
    </row>
    <row r="61" spans="1:14">
      <c r="A61" s="1" t="str">
        <f t="shared" si="2"/>
        <v>1540</v>
      </c>
      <c r="B61" s="1">
        <v>125</v>
      </c>
      <c r="C61" s="17" t="s">
        <v>132</v>
      </c>
      <c r="D61" s="1">
        <v>9660</v>
      </c>
      <c r="E61" s="1">
        <v>0</v>
      </c>
      <c r="H61" s="1">
        <v>9660</v>
      </c>
      <c r="I61" s="1">
        <f t="shared" si="1"/>
        <v>9660</v>
      </c>
      <c r="K61" s="17">
        <f>IFERROR(VLOOKUP($A61,'Raw Data - Approved 2014 SWCAP'!$F$4:$R$588,4,FALSE),0)</f>
        <v>0</v>
      </c>
      <c r="L61" s="1">
        <f>IFERROR(VLOOKUP($A61,'Raw Data - Approved 2014 SWCAP'!$F$4:$R$588,5,FALSE),0)</f>
        <v>0</v>
      </c>
      <c r="M61" s="1">
        <f t="shared" si="3"/>
        <v>0</v>
      </c>
      <c r="N61" s="1">
        <f t="shared" si="4"/>
        <v>0</v>
      </c>
    </row>
    <row r="62" spans="1:14">
      <c r="A62" s="1" t="str">
        <f t="shared" si="2"/>
        <v>1560</v>
      </c>
      <c r="B62" s="1">
        <v>128</v>
      </c>
      <c r="C62" s="17" t="s">
        <v>135</v>
      </c>
      <c r="D62" s="1">
        <v>10064.146086956522</v>
      </c>
      <c r="E62" s="1">
        <v>25842</v>
      </c>
      <c r="G62" s="1">
        <f t="shared" si="5"/>
        <v>-15777.853913043478</v>
      </c>
      <c r="H62" s="1">
        <v>10064.146086956522</v>
      </c>
      <c r="I62" s="1">
        <f t="shared" si="1"/>
        <v>-5713.7078260869566</v>
      </c>
      <c r="K62" s="17">
        <f>IFERROR(VLOOKUP($A62,'Raw Data - Approved 2014 SWCAP'!$F$4:$R$588,4,FALSE),0)</f>
        <v>10581</v>
      </c>
      <c r="L62" s="1">
        <f>IFERROR(VLOOKUP($A62,'Raw Data - Approved 2014 SWCAP'!$F$4:$R$588,5,FALSE),0)</f>
        <v>15261</v>
      </c>
      <c r="M62" s="1">
        <f t="shared" si="3"/>
        <v>25842</v>
      </c>
      <c r="N62" s="1">
        <f t="shared" si="4"/>
        <v>0</v>
      </c>
    </row>
    <row r="63" spans="1:14">
      <c r="A63" s="1" t="str">
        <f t="shared" si="2"/>
        <v>1562</v>
      </c>
      <c r="B63" s="1">
        <v>129</v>
      </c>
      <c r="C63" s="17" t="s">
        <v>136</v>
      </c>
      <c r="D63" s="1">
        <v>60014.955158636898</v>
      </c>
      <c r="E63" s="1">
        <v>133309</v>
      </c>
      <c r="G63" s="1">
        <f t="shared" si="5"/>
        <v>-73294.044841363095</v>
      </c>
      <c r="H63" s="1">
        <v>60014.955158636898</v>
      </c>
      <c r="I63" s="1">
        <f t="shared" si="1"/>
        <v>-13279.089682726197</v>
      </c>
      <c r="K63" s="17">
        <f>IFERROR(VLOOKUP($A63,'Raw Data - Approved 2014 SWCAP'!$F$4:$R$588,4,FALSE),0)</f>
        <v>83586</v>
      </c>
      <c r="L63" s="1">
        <f>IFERROR(VLOOKUP($A63,'Raw Data - Approved 2014 SWCAP'!$F$4:$R$588,5,FALSE),0)</f>
        <v>49723</v>
      </c>
      <c r="M63" s="1">
        <f t="shared" si="3"/>
        <v>133309</v>
      </c>
      <c r="N63" s="1">
        <f t="shared" si="4"/>
        <v>0</v>
      </c>
    </row>
    <row r="64" spans="1:14">
      <c r="A64" s="1" t="str">
        <f t="shared" si="2"/>
        <v>2361</v>
      </c>
      <c r="B64" s="1">
        <v>131</v>
      </c>
      <c r="C64" s="17" t="s">
        <v>138</v>
      </c>
      <c r="D64" s="1">
        <v>49204.946502699138</v>
      </c>
      <c r="E64" s="1">
        <v>65274</v>
      </c>
      <c r="G64" s="1">
        <f t="shared" si="5"/>
        <v>-16069.053497300862</v>
      </c>
      <c r="H64" s="1">
        <v>49204.946502699138</v>
      </c>
      <c r="I64" s="1">
        <f t="shared" si="1"/>
        <v>33135.893005398277</v>
      </c>
      <c r="K64" s="17">
        <f>IFERROR(VLOOKUP($A64,'Raw Data - Approved 2014 SWCAP'!$F$4:$R$588,4,FALSE),0)</f>
        <v>64933</v>
      </c>
      <c r="L64" s="1">
        <f>IFERROR(VLOOKUP($A64,'Raw Data - Approved 2014 SWCAP'!$F$4:$R$588,5,FALSE),0)</f>
        <v>341</v>
      </c>
      <c r="M64" s="1">
        <f t="shared" si="3"/>
        <v>65274</v>
      </c>
      <c r="N64" s="1">
        <f t="shared" si="4"/>
        <v>0</v>
      </c>
    </row>
    <row r="65" spans="1:14">
      <c r="A65" s="1" t="str">
        <f t="shared" si="2"/>
        <v>2560</v>
      </c>
      <c r="B65" s="1">
        <v>134</v>
      </c>
      <c r="C65" s="17" t="s">
        <v>141</v>
      </c>
      <c r="D65" s="1">
        <v>0</v>
      </c>
      <c r="E65" s="1">
        <v>44510</v>
      </c>
      <c r="G65" s="1">
        <f t="shared" si="5"/>
        <v>-44510</v>
      </c>
      <c r="H65" s="1">
        <v>0</v>
      </c>
      <c r="I65" s="1">
        <f t="shared" si="1"/>
        <v>-44510</v>
      </c>
      <c r="K65" s="17">
        <f>IFERROR(VLOOKUP($A65,'Raw Data - Approved 2014 SWCAP'!$F$4:$R$588,4,FALSE),0)</f>
        <v>0</v>
      </c>
      <c r="L65" s="1">
        <f>IFERROR(VLOOKUP($A65,'Raw Data - Approved 2014 SWCAP'!$F$4:$R$588,5,FALSE),0)</f>
        <v>44510</v>
      </c>
      <c r="M65" s="1">
        <f t="shared" si="3"/>
        <v>44510</v>
      </c>
      <c r="N65" s="1">
        <f t="shared" si="4"/>
        <v>0</v>
      </c>
    </row>
    <row r="66" spans="1:14">
      <c r="A66" s="1" t="str">
        <f t="shared" si="2"/>
        <v>2561</v>
      </c>
      <c r="B66" s="1">
        <v>135</v>
      </c>
      <c r="C66" s="17" t="s">
        <v>142</v>
      </c>
      <c r="D66" s="1">
        <v>0</v>
      </c>
      <c r="E66" s="1">
        <v>186389</v>
      </c>
      <c r="G66" s="1">
        <f t="shared" si="5"/>
        <v>-186389</v>
      </c>
      <c r="H66" s="1">
        <v>0</v>
      </c>
      <c r="I66" s="1">
        <f t="shared" si="1"/>
        <v>-186389</v>
      </c>
      <c r="K66" s="17">
        <f>IFERROR(VLOOKUP($A66,'Raw Data - Approved 2014 SWCAP'!$F$4:$R$588,4,FALSE),0)</f>
        <v>0</v>
      </c>
      <c r="L66" s="1">
        <f>IFERROR(VLOOKUP($A66,'Raw Data - Approved 2014 SWCAP'!$F$4:$R$588,5,FALSE),0)</f>
        <v>186389</v>
      </c>
      <c r="M66" s="1">
        <f t="shared" si="3"/>
        <v>186389</v>
      </c>
      <c r="N66" s="1">
        <f t="shared" si="4"/>
        <v>0</v>
      </c>
    </row>
    <row r="67" spans="1:14">
      <c r="A67" s="1" t="str">
        <f t="shared" si="2"/>
        <v>2600</v>
      </c>
      <c r="B67" s="1">
        <v>141</v>
      </c>
      <c r="C67" s="17" t="s">
        <v>148</v>
      </c>
      <c r="D67" s="1">
        <v>2022</v>
      </c>
      <c r="E67" s="1">
        <v>2035</v>
      </c>
      <c r="G67" s="1">
        <f t="shared" si="5"/>
        <v>-13</v>
      </c>
      <c r="H67" s="1">
        <v>2022</v>
      </c>
      <c r="I67" s="1">
        <f t="shared" si="1"/>
        <v>2009</v>
      </c>
      <c r="K67" s="17">
        <f>IFERROR(VLOOKUP($A67,'Raw Data - Approved 2014 SWCAP'!$F$4:$R$588,4,FALSE),0)</f>
        <v>0</v>
      </c>
      <c r="L67" s="1">
        <f>IFERROR(VLOOKUP($A67,'Raw Data - Approved 2014 SWCAP'!$F$4:$R$588,5,FALSE),0)</f>
        <v>2035</v>
      </c>
      <c r="M67" s="1">
        <f t="shared" si="3"/>
        <v>2035</v>
      </c>
      <c r="N67" s="1">
        <f t="shared" si="4"/>
        <v>0</v>
      </c>
    </row>
    <row r="68" spans="1:14">
      <c r="A68" s="1" t="str">
        <f t="shared" si="2"/>
        <v>2605</v>
      </c>
      <c r="B68" s="1">
        <v>142</v>
      </c>
      <c r="C68" s="17" t="s">
        <v>149</v>
      </c>
      <c r="D68" s="1">
        <v>0</v>
      </c>
      <c r="E68" s="1">
        <v>466</v>
      </c>
      <c r="G68" s="1">
        <f t="shared" si="5"/>
        <v>-466</v>
      </c>
      <c r="H68" s="1">
        <v>0</v>
      </c>
      <c r="I68" s="1">
        <f t="shared" si="1"/>
        <v>-466</v>
      </c>
      <c r="K68" s="17">
        <f>IFERROR(VLOOKUP($A68,'Raw Data - Approved 2014 SWCAP'!$F$4:$R$588,4,FALSE),0)</f>
        <v>0</v>
      </c>
      <c r="L68" s="1">
        <f>IFERROR(VLOOKUP($A68,'Raw Data - Approved 2014 SWCAP'!$F$4:$R$588,5,FALSE),0)</f>
        <v>466</v>
      </c>
      <c r="M68" s="1">
        <f t="shared" si="3"/>
        <v>466</v>
      </c>
      <c r="N68" s="1">
        <f t="shared" si="4"/>
        <v>0</v>
      </c>
    </row>
    <row r="69" spans="1:14">
      <c r="A69" s="1" t="str">
        <f t="shared" si="2"/>
        <v>2631</v>
      </c>
      <c r="B69" s="1">
        <v>153</v>
      </c>
      <c r="C69" s="17" t="s">
        <v>160</v>
      </c>
      <c r="D69" s="1">
        <v>84714.448573821021</v>
      </c>
      <c r="E69" s="1">
        <v>451</v>
      </c>
      <c r="G69" s="1">
        <f t="shared" si="5"/>
        <v>84263.448573821021</v>
      </c>
      <c r="H69" s="1">
        <v>84714.448573821021</v>
      </c>
      <c r="I69" s="1">
        <f t="shared" si="1"/>
        <v>168977.89714764204</v>
      </c>
      <c r="K69" s="17">
        <f>IFERROR(VLOOKUP($A69,'Raw Data - Approved 2014 SWCAP'!$F$4:$R$588,4,FALSE),0)</f>
        <v>0</v>
      </c>
      <c r="L69" s="1">
        <f>IFERROR(VLOOKUP($A69,'Raw Data - Approved 2014 SWCAP'!$F$4:$R$588,5,FALSE),0)</f>
        <v>451</v>
      </c>
      <c r="M69" s="1">
        <f t="shared" si="3"/>
        <v>451</v>
      </c>
      <c r="N69" s="1">
        <f t="shared" si="4"/>
        <v>0</v>
      </c>
    </row>
    <row r="70" spans="1:14">
      <c r="A70" s="1" t="str">
        <f t="shared" si="2"/>
        <v>2676</v>
      </c>
      <c r="B70" s="1">
        <v>160</v>
      </c>
      <c r="C70" s="17" t="s">
        <v>167</v>
      </c>
      <c r="D70" s="1">
        <v>3671</v>
      </c>
      <c r="E70" s="1">
        <v>3571</v>
      </c>
      <c r="G70" s="1">
        <f t="shared" si="5"/>
        <v>100</v>
      </c>
      <c r="H70" s="1">
        <v>3671</v>
      </c>
      <c r="I70" s="1">
        <f t="shared" si="1"/>
        <v>3771</v>
      </c>
      <c r="K70" s="17">
        <f>IFERROR(VLOOKUP($A70,'Raw Data - Approved 2014 SWCAP'!$F$4:$R$588,4,FALSE),0)</f>
        <v>0</v>
      </c>
      <c r="L70" s="1">
        <f>IFERROR(VLOOKUP($A70,'Raw Data - Approved 2014 SWCAP'!$F$4:$R$588,5,FALSE),0)</f>
        <v>3571</v>
      </c>
      <c r="M70" s="1">
        <f t="shared" si="3"/>
        <v>3571</v>
      </c>
      <c r="N70" s="1">
        <f t="shared" si="4"/>
        <v>0</v>
      </c>
    </row>
    <row r="71" spans="1:14">
      <c r="A71" s="1" t="str">
        <f t="shared" si="2"/>
        <v>2678</v>
      </c>
      <c r="B71" s="1">
        <v>161</v>
      </c>
      <c r="C71" s="17" t="s">
        <v>168</v>
      </c>
      <c r="D71" s="1">
        <v>1580</v>
      </c>
      <c r="E71" s="1">
        <v>1458</v>
      </c>
      <c r="G71" s="1">
        <f t="shared" si="5"/>
        <v>122</v>
      </c>
      <c r="H71" s="1">
        <v>1580</v>
      </c>
      <c r="I71" s="1">
        <f t="shared" si="1"/>
        <v>1702</v>
      </c>
      <c r="K71" s="17">
        <f>IFERROR(VLOOKUP($A71,'Raw Data - Approved 2014 SWCAP'!$F$4:$R$588,4,FALSE),0)</f>
        <v>0</v>
      </c>
      <c r="L71" s="1">
        <f>IFERROR(VLOOKUP($A71,'Raw Data - Approved 2014 SWCAP'!$F$4:$R$588,5,FALSE),0)</f>
        <v>1458</v>
      </c>
      <c r="M71" s="1">
        <f t="shared" si="3"/>
        <v>1458</v>
      </c>
      <c r="N71" s="1">
        <f t="shared" si="4"/>
        <v>0</v>
      </c>
    </row>
    <row r="72" spans="1:14">
      <c r="A72" s="1" t="str">
        <f t="shared" si="2"/>
        <v>2680</v>
      </c>
      <c r="B72" s="1">
        <v>163</v>
      </c>
      <c r="C72" s="17" t="s">
        <v>170</v>
      </c>
      <c r="D72" s="1">
        <v>836</v>
      </c>
      <c r="E72" s="1">
        <v>878</v>
      </c>
      <c r="G72" s="1">
        <f t="shared" si="5"/>
        <v>-42</v>
      </c>
      <c r="H72" s="1">
        <v>836</v>
      </c>
      <c r="I72" s="1">
        <f t="shared" si="1"/>
        <v>794</v>
      </c>
      <c r="K72" s="17">
        <f>IFERROR(VLOOKUP($A72,'Raw Data - Approved 2014 SWCAP'!$F$4:$R$588,4,FALSE),0)</f>
        <v>0</v>
      </c>
      <c r="L72" s="1">
        <f>IFERROR(VLOOKUP($A72,'Raw Data - Approved 2014 SWCAP'!$F$4:$R$588,5,FALSE),0)</f>
        <v>878</v>
      </c>
      <c r="M72" s="1">
        <f t="shared" si="3"/>
        <v>878</v>
      </c>
      <c r="N72" s="1">
        <f t="shared" si="4"/>
        <v>0</v>
      </c>
    </row>
    <row r="73" spans="1:14">
      <c r="A73" s="1" t="str">
        <f t="shared" si="2"/>
        <v>2709</v>
      </c>
      <c r="B73" s="1">
        <v>173</v>
      </c>
      <c r="C73" s="17" t="s">
        <v>180</v>
      </c>
      <c r="D73" s="1">
        <v>1790</v>
      </c>
      <c r="E73" s="1">
        <v>5079</v>
      </c>
      <c r="G73" s="1">
        <f t="shared" si="5"/>
        <v>-3289</v>
      </c>
      <c r="H73" s="1">
        <v>1790</v>
      </c>
      <c r="I73" s="1">
        <f t="shared" si="1"/>
        <v>-1499</v>
      </c>
      <c r="K73" s="17">
        <f>IFERROR(VLOOKUP($A73,'Raw Data - Approved 2014 SWCAP'!$F$4:$R$588,4,FALSE),0)</f>
        <v>0</v>
      </c>
      <c r="L73" s="1">
        <f>IFERROR(VLOOKUP($A73,'Raw Data - Approved 2014 SWCAP'!$F$4:$R$588,5,FALSE),0)</f>
        <v>5079</v>
      </c>
      <c r="M73" s="1">
        <f t="shared" si="3"/>
        <v>5079</v>
      </c>
      <c r="N73" s="1">
        <f t="shared" si="4"/>
        <v>0</v>
      </c>
    </row>
    <row r="74" spans="1:14">
      <c r="A74" s="1" t="str">
        <f t="shared" si="2"/>
        <v>2712</v>
      </c>
      <c r="B74" s="1">
        <v>176</v>
      </c>
      <c r="C74" s="17" t="s">
        <v>183</v>
      </c>
      <c r="D74" s="1">
        <v>3600</v>
      </c>
      <c r="E74" s="1">
        <v>4969</v>
      </c>
      <c r="G74" s="1">
        <f t="shared" si="5"/>
        <v>-1369</v>
      </c>
      <c r="H74" s="1">
        <v>3600</v>
      </c>
      <c r="I74" s="1">
        <f t="shared" si="1"/>
        <v>2231</v>
      </c>
      <c r="K74" s="17">
        <f>IFERROR(VLOOKUP($A74,'Raw Data - Approved 2014 SWCAP'!$F$4:$R$588,4,FALSE),0)</f>
        <v>0</v>
      </c>
      <c r="L74" s="1">
        <f>IFERROR(VLOOKUP($A74,'Raw Data - Approved 2014 SWCAP'!$F$4:$R$588,5,FALSE),0)</f>
        <v>4969</v>
      </c>
      <c r="M74" s="1">
        <f t="shared" si="3"/>
        <v>4969</v>
      </c>
      <c r="N74" s="1">
        <f t="shared" si="4"/>
        <v>0</v>
      </c>
    </row>
    <row r="75" spans="1:14">
      <c r="A75" s="1" t="str">
        <f t="shared" si="2"/>
        <v>2713</v>
      </c>
      <c r="B75" s="1">
        <v>177</v>
      </c>
      <c r="C75" s="17" t="s">
        <v>184</v>
      </c>
      <c r="D75" s="1">
        <v>4488</v>
      </c>
      <c r="E75" s="1">
        <v>5540</v>
      </c>
      <c r="G75" s="1">
        <f t="shared" si="5"/>
        <v>-1052</v>
      </c>
      <c r="H75" s="1">
        <v>4488</v>
      </c>
      <c r="I75" s="1">
        <f t="shared" si="1"/>
        <v>3436</v>
      </c>
      <c r="K75" s="17">
        <f>IFERROR(VLOOKUP($A75,'Raw Data - Approved 2014 SWCAP'!$F$4:$R$588,4,FALSE),0)</f>
        <v>0</v>
      </c>
      <c r="L75" s="1">
        <f>IFERROR(VLOOKUP($A75,'Raw Data - Approved 2014 SWCAP'!$F$4:$R$588,5,FALSE),0)</f>
        <v>5540</v>
      </c>
      <c r="M75" s="1">
        <f t="shared" si="3"/>
        <v>5540</v>
      </c>
      <c r="N75" s="1">
        <f t="shared" si="4"/>
        <v>0</v>
      </c>
    </row>
    <row r="76" spans="1:14">
      <c r="A76" s="1" t="str">
        <f t="shared" si="2"/>
        <v>2715</v>
      </c>
      <c r="B76" s="1">
        <v>178</v>
      </c>
      <c r="C76" s="17" t="s">
        <v>185</v>
      </c>
      <c r="D76" s="1">
        <v>4679</v>
      </c>
      <c r="E76" s="1">
        <v>5324</v>
      </c>
      <c r="G76" s="1">
        <f t="shared" si="5"/>
        <v>-645</v>
      </c>
      <c r="H76" s="1">
        <v>4679</v>
      </c>
      <c r="I76" s="1">
        <f t="shared" si="1"/>
        <v>4034</v>
      </c>
      <c r="K76" s="17">
        <f>IFERROR(VLOOKUP($A76,'Raw Data - Approved 2014 SWCAP'!$F$4:$R$588,4,FALSE),0)</f>
        <v>0</v>
      </c>
      <c r="L76" s="1">
        <f>IFERROR(VLOOKUP($A76,'Raw Data - Approved 2014 SWCAP'!$F$4:$R$588,5,FALSE),0)</f>
        <v>5324</v>
      </c>
      <c r="M76" s="1">
        <f t="shared" si="3"/>
        <v>5324</v>
      </c>
      <c r="N76" s="1">
        <f t="shared" si="4"/>
        <v>0</v>
      </c>
    </row>
    <row r="77" spans="1:14">
      <c r="A77" s="1" t="str">
        <f t="shared" si="2"/>
        <v>2720</v>
      </c>
      <c r="B77" s="1">
        <v>180</v>
      </c>
      <c r="C77" s="17" t="s">
        <v>187</v>
      </c>
      <c r="D77" s="1">
        <v>49525</v>
      </c>
      <c r="E77" s="1">
        <v>50329</v>
      </c>
      <c r="G77" s="1">
        <f t="shared" si="5"/>
        <v>-804</v>
      </c>
      <c r="H77" s="1">
        <v>49525</v>
      </c>
      <c r="I77" s="1">
        <f t="shared" si="1"/>
        <v>48721</v>
      </c>
      <c r="K77" s="17">
        <f>IFERROR(VLOOKUP($A77,'Raw Data - Approved 2014 SWCAP'!$F$4:$R$588,4,FALSE),0)</f>
        <v>0</v>
      </c>
      <c r="L77" s="1">
        <f>IFERROR(VLOOKUP($A77,'Raw Data - Approved 2014 SWCAP'!$F$4:$R$588,5,FALSE),0)</f>
        <v>50329</v>
      </c>
      <c r="M77" s="1">
        <f t="shared" si="3"/>
        <v>50329</v>
      </c>
      <c r="N77" s="1">
        <f t="shared" si="4"/>
        <v>0</v>
      </c>
    </row>
    <row r="78" spans="1:14">
      <c r="A78" s="1" t="str">
        <f t="shared" si="2"/>
        <v>2870</v>
      </c>
      <c r="B78" s="1">
        <v>181</v>
      </c>
      <c r="C78" s="17" t="s">
        <v>188</v>
      </c>
      <c r="D78" s="1">
        <v>20492</v>
      </c>
      <c r="E78" s="1">
        <v>37021</v>
      </c>
      <c r="G78" s="1">
        <f t="shared" si="5"/>
        <v>-16529</v>
      </c>
      <c r="H78" s="1">
        <v>20492</v>
      </c>
      <c r="I78" s="1">
        <f t="shared" si="1"/>
        <v>3963</v>
      </c>
      <c r="K78" s="17">
        <f>IFERROR(VLOOKUP($A78,'Raw Data - Approved 2014 SWCAP'!$F$4:$R$588,4,FALSE),0)</f>
        <v>0</v>
      </c>
      <c r="L78" s="1">
        <f>IFERROR(VLOOKUP($A78,'Raw Data - Approved 2014 SWCAP'!$F$4:$R$588,5,FALSE),0)</f>
        <v>37021</v>
      </c>
      <c r="M78" s="1">
        <f t="shared" si="3"/>
        <v>37021</v>
      </c>
      <c r="N78" s="1">
        <f t="shared" si="4"/>
        <v>0</v>
      </c>
    </row>
    <row r="79" spans="1:14">
      <c r="A79" s="1" t="str">
        <f t="shared" si="2"/>
        <v>2891</v>
      </c>
      <c r="B79" s="1">
        <v>184</v>
      </c>
      <c r="C79" s="17" t="s">
        <v>191</v>
      </c>
      <c r="D79" s="1">
        <v>0</v>
      </c>
      <c r="E79" s="1">
        <v>501238</v>
      </c>
      <c r="G79" s="1">
        <f t="shared" si="5"/>
        <v>-501238</v>
      </c>
      <c r="H79" s="1">
        <v>0</v>
      </c>
      <c r="I79" s="1">
        <f t="shared" si="1"/>
        <v>-501238</v>
      </c>
      <c r="K79" s="17">
        <f>IFERROR(VLOOKUP($A79,'Raw Data - Approved 2014 SWCAP'!$F$4:$R$588,4,FALSE),0)</f>
        <v>483998</v>
      </c>
      <c r="L79" s="1">
        <f>IFERROR(VLOOKUP($A79,'Raw Data - Approved 2014 SWCAP'!$F$4:$R$588,5,FALSE),0)</f>
        <v>17240</v>
      </c>
      <c r="M79" s="1">
        <f t="shared" si="3"/>
        <v>501238</v>
      </c>
      <c r="N79" s="1">
        <f t="shared" si="4"/>
        <v>0</v>
      </c>
    </row>
    <row r="80" spans="1:14">
      <c r="A80" s="1" t="str">
        <f t="shared" si="2"/>
        <v>2895</v>
      </c>
      <c r="B80" s="1">
        <v>187</v>
      </c>
      <c r="C80" s="17" t="s">
        <v>194</v>
      </c>
      <c r="D80" s="1">
        <v>2336.7798538461534</v>
      </c>
      <c r="E80" s="1">
        <v>1923</v>
      </c>
      <c r="G80" s="1">
        <f t="shared" si="5"/>
        <v>413.7798538461534</v>
      </c>
      <c r="H80" s="1">
        <v>2336.7798538461534</v>
      </c>
      <c r="I80" s="1">
        <f t="shared" si="1"/>
        <v>2750.5597076923068</v>
      </c>
      <c r="K80" s="17">
        <f>IFERROR(VLOOKUP($A80,'Raw Data - Approved 2014 SWCAP'!$F$4:$R$588,4,FALSE),0)</f>
        <v>1923</v>
      </c>
      <c r="L80" s="1">
        <f>IFERROR(VLOOKUP($A80,'Raw Data - Approved 2014 SWCAP'!$F$4:$R$588,5,FALSE),0)</f>
        <v>0</v>
      </c>
      <c r="M80" s="1">
        <f t="shared" si="3"/>
        <v>1923</v>
      </c>
      <c r="N80" s="1">
        <f t="shared" si="4"/>
        <v>0</v>
      </c>
    </row>
    <row r="81" spans="1:14">
      <c r="A81" s="1" t="str">
        <f t="shared" si="2"/>
        <v>2940</v>
      </c>
      <c r="B81" s="1">
        <v>189</v>
      </c>
      <c r="C81" s="17" t="s">
        <v>196</v>
      </c>
      <c r="D81" s="1">
        <v>237974</v>
      </c>
      <c r="E81" s="1">
        <v>238559</v>
      </c>
      <c r="G81" s="1">
        <f t="shared" si="5"/>
        <v>-585</v>
      </c>
      <c r="H81" s="1">
        <v>237974</v>
      </c>
      <c r="I81" s="1">
        <f t="shared" si="1"/>
        <v>237389</v>
      </c>
      <c r="K81" s="17">
        <f>IFERROR(VLOOKUP($A81,'Raw Data - Approved 2014 SWCAP'!$F$4:$R$588,4,FALSE),0)</f>
        <v>0</v>
      </c>
      <c r="L81" s="1">
        <f>IFERROR(VLOOKUP($A81,'Raw Data - Approved 2014 SWCAP'!$F$4:$R$588,5,FALSE),0)</f>
        <v>238559</v>
      </c>
      <c r="M81" s="1">
        <f t="shared" si="3"/>
        <v>238559</v>
      </c>
      <c r="N81" s="1">
        <f t="shared" si="4"/>
        <v>0</v>
      </c>
    </row>
    <row r="82" spans="1:14">
      <c r="A82" s="1" t="str">
        <f t="shared" si="2"/>
        <v>2943</v>
      </c>
      <c r="B82" s="1">
        <v>192</v>
      </c>
      <c r="C82" s="17" t="s">
        <v>199</v>
      </c>
      <c r="D82" s="1">
        <v>432588</v>
      </c>
      <c r="E82" s="1">
        <v>406801</v>
      </c>
      <c r="G82" s="1">
        <f t="shared" si="5"/>
        <v>25787</v>
      </c>
      <c r="H82" s="1">
        <v>432588</v>
      </c>
      <c r="I82" s="1">
        <f t="shared" si="1"/>
        <v>458375</v>
      </c>
      <c r="K82" s="17">
        <f>IFERROR(VLOOKUP($A82,'Raw Data - Approved 2014 SWCAP'!$F$4:$R$588,4,FALSE),0)</f>
        <v>0</v>
      </c>
      <c r="L82" s="1">
        <f>IFERROR(VLOOKUP($A82,'Raw Data - Approved 2014 SWCAP'!$F$4:$R$588,5,FALSE),0)</f>
        <v>406801</v>
      </c>
      <c r="M82" s="1">
        <f t="shared" si="3"/>
        <v>406801</v>
      </c>
      <c r="N82" s="1">
        <f t="shared" si="4"/>
        <v>0</v>
      </c>
    </row>
    <row r="83" spans="1:14">
      <c r="A83" s="1" t="str">
        <f t="shared" si="2"/>
        <v>2979</v>
      </c>
      <c r="B83" s="1">
        <v>195</v>
      </c>
      <c r="C83" s="17" t="s">
        <v>202</v>
      </c>
      <c r="D83" s="1">
        <v>0</v>
      </c>
      <c r="E83" s="1">
        <v>12308</v>
      </c>
      <c r="G83" s="1">
        <f t="shared" si="5"/>
        <v>-12308</v>
      </c>
      <c r="H83" s="1">
        <v>0</v>
      </c>
      <c r="I83" s="1">
        <f t="shared" ref="I83:I146" si="6">SUM(G83:H83)</f>
        <v>-12308</v>
      </c>
      <c r="K83" s="17">
        <f>IFERROR(VLOOKUP($A83,'Raw Data - Approved 2014 SWCAP'!$F$4:$R$588,4,FALSE),0)</f>
        <v>12308</v>
      </c>
      <c r="L83" s="1">
        <f>IFERROR(VLOOKUP($A83,'Raw Data - Approved 2014 SWCAP'!$F$4:$R$588,5,FALSE),0)</f>
        <v>0</v>
      </c>
      <c r="M83" s="1">
        <f t="shared" si="3"/>
        <v>12308</v>
      </c>
      <c r="N83" s="1">
        <f t="shared" si="4"/>
        <v>0</v>
      </c>
    </row>
    <row r="84" spans="1:14">
      <c r="A84" s="1" t="str">
        <f t="shared" ref="A84:A147" si="7">LEFT(C84,4)</f>
        <v>3148</v>
      </c>
      <c r="B84" s="1">
        <v>209</v>
      </c>
      <c r="C84" s="17" t="s">
        <v>216</v>
      </c>
      <c r="D84" s="1">
        <v>269661</v>
      </c>
      <c r="E84" s="1">
        <v>944485</v>
      </c>
      <c r="G84" s="1">
        <f t="shared" ref="G84:G147" si="8">+D84-E84</f>
        <v>-674824</v>
      </c>
      <c r="H84" s="1">
        <v>269661</v>
      </c>
      <c r="I84" s="1">
        <f t="shared" si="6"/>
        <v>-405163</v>
      </c>
      <c r="K84" s="17">
        <f>IFERROR(VLOOKUP($A84,'Raw Data - Approved 2014 SWCAP'!$F$4:$R$588,4,FALSE),0)</f>
        <v>0</v>
      </c>
      <c r="L84" s="1">
        <f>IFERROR(VLOOKUP($A84,'Raw Data - Approved 2014 SWCAP'!$F$4:$R$588,5,FALSE),0)</f>
        <v>944485</v>
      </c>
      <c r="M84" s="1">
        <f t="shared" ref="M84:M147" si="9">SUM(K84:L84)</f>
        <v>944485</v>
      </c>
      <c r="N84" s="1">
        <f t="shared" ref="N84:N147" si="10">ROUND(M84-E84,0)</f>
        <v>0</v>
      </c>
    </row>
    <row r="85" spans="1:14">
      <c r="A85" s="1" t="str">
        <f t="shared" si="7"/>
        <v>3161</v>
      </c>
      <c r="B85" s="1">
        <v>220</v>
      </c>
      <c r="C85" s="17" t="s">
        <v>227</v>
      </c>
      <c r="D85" s="1">
        <v>1353662</v>
      </c>
      <c r="E85" s="1">
        <v>1342657</v>
      </c>
      <c r="G85" s="1">
        <f t="shared" si="8"/>
        <v>11005</v>
      </c>
      <c r="H85" s="1">
        <v>1353662</v>
      </c>
      <c r="I85" s="1">
        <f t="shared" si="6"/>
        <v>1364667</v>
      </c>
      <c r="K85" s="17">
        <f>IFERROR(VLOOKUP($A85,'Raw Data - Approved 2014 SWCAP'!$F$4:$R$588,4,FALSE),0)</f>
        <v>0</v>
      </c>
      <c r="L85" s="1">
        <f>IFERROR(VLOOKUP($A85,'Raw Data - Approved 2014 SWCAP'!$F$4:$R$588,5,FALSE),0)</f>
        <v>1342657</v>
      </c>
      <c r="M85" s="1">
        <f t="shared" si="9"/>
        <v>1342657</v>
      </c>
      <c r="N85" s="1">
        <f t="shared" si="10"/>
        <v>0</v>
      </c>
    </row>
    <row r="86" spans="1:14">
      <c r="A86" s="1" t="str">
        <f t="shared" si="7"/>
        <v>3162</v>
      </c>
      <c r="B86" s="1">
        <v>221</v>
      </c>
      <c r="C86" s="17" t="s">
        <v>228</v>
      </c>
      <c r="D86" s="1">
        <v>681615</v>
      </c>
      <c r="E86" s="1">
        <v>709966</v>
      </c>
      <c r="G86" s="1">
        <f t="shared" si="8"/>
        <v>-28351</v>
      </c>
      <c r="H86" s="1">
        <v>681615</v>
      </c>
      <c r="I86" s="1">
        <f t="shared" si="6"/>
        <v>653264</v>
      </c>
      <c r="K86" s="17">
        <f>IFERROR(VLOOKUP($A86,'Raw Data - Approved 2014 SWCAP'!$F$4:$R$588,4,FALSE),0)</f>
        <v>0</v>
      </c>
      <c r="L86" s="1">
        <f>IFERROR(VLOOKUP($A86,'Raw Data - Approved 2014 SWCAP'!$F$4:$R$588,5,FALSE),0)</f>
        <v>709966</v>
      </c>
      <c r="M86" s="1">
        <f t="shared" si="9"/>
        <v>709966</v>
      </c>
      <c r="N86" s="1">
        <f t="shared" si="10"/>
        <v>0</v>
      </c>
    </row>
    <row r="87" spans="1:14">
      <c r="A87" s="1" t="str">
        <f t="shared" si="7"/>
        <v>3173</v>
      </c>
      <c r="B87" s="1">
        <v>230</v>
      </c>
      <c r="C87" s="17" t="s">
        <v>237</v>
      </c>
      <c r="D87" s="1">
        <v>0</v>
      </c>
      <c r="E87" s="1">
        <v>0</v>
      </c>
      <c r="G87" s="1">
        <f t="shared" si="8"/>
        <v>0</v>
      </c>
      <c r="H87" s="1">
        <v>0</v>
      </c>
      <c r="I87" s="1">
        <f t="shared" si="6"/>
        <v>0</v>
      </c>
      <c r="K87" s="17">
        <f>IFERROR(VLOOKUP($A87,'Raw Data - Approved 2014 SWCAP'!$F$4:$R$588,4,FALSE),0)</f>
        <v>0</v>
      </c>
      <c r="L87" s="1">
        <f>IFERROR(VLOOKUP($A87,'Raw Data - Approved 2014 SWCAP'!$F$4:$R$588,5,FALSE),0)</f>
        <v>0</v>
      </c>
      <c r="M87" s="1">
        <f t="shared" si="9"/>
        <v>0</v>
      </c>
      <c r="N87" s="1">
        <f t="shared" si="10"/>
        <v>0</v>
      </c>
    </row>
    <row r="88" spans="1:14">
      <c r="A88" s="1" t="str">
        <f t="shared" si="7"/>
        <v>3179</v>
      </c>
      <c r="B88" s="1">
        <v>234</v>
      </c>
      <c r="C88" s="17" t="s">
        <v>241</v>
      </c>
      <c r="D88" s="1">
        <v>234793</v>
      </c>
      <c r="E88" s="1">
        <v>244974</v>
      </c>
      <c r="G88" s="1">
        <f t="shared" si="8"/>
        <v>-10181</v>
      </c>
      <c r="H88" s="1">
        <v>234793</v>
      </c>
      <c r="I88" s="1">
        <f t="shared" si="6"/>
        <v>224612</v>
      </c>
      <c r="K88" s="17">
        <f>IFERROR(VLOOKUP($A88,'Raw Data - Approved 2014 SWCAP'!$F$4:$R$588,4,FALSE),0)</f>
        <v>0</v>
      </c>
      <c r="L88" s="1">
        <f>IFERROR(VLOOKUP($A88,'Raw Data - Approved 2014 SWCAP'!$F$4:$R$588,5,FALSE),0)</f>
        <v>244974</v>
      </c>
      <c r="M88" s="1">
        <f t="shared" si="9"/>
        <v>244974</v>
      </c>
      <c r="N88" s="1">
        <f t="shared" si="10"/>
        <v>0</v>
      </c>
    </row>
    <row r="89" spans="1:14">
      <c r="A89" s="1" t="str">
        <f t="shared" si="7"/>
        <v>3185</v>
      </c>
      <c r="B89" s="1">
        <v>239</v>
      </c>
      <c r="C89" s="17" t="s">
        <v>246</v>
      </c>
      <c r="D89" s="1">
        <v>0</v>
      </c>
      <c r="E89" s="1">
        <v>0</v>
      </c>
      <c r="G89" s="1">
        <f t="shared" si="8"/>
        <v>0</v>
      </c>
      <c r="H89" s="1">
        <v>0</v>
      </c>
      <c r="I89" s="1">
        <f t="shared" si="6"/>
        <v>0</v>
      </c>
      <c r="K89" s="17">
        <f>IFERROR(VLOOKUP($A89,'Raw Data - Approved 2014 SWCAP'!$F$4:$R$588,4,FALSE),0)</f>
        <v>0</v>
      </c>
      <c r="L89" s="1">
        <f>IFERROR(VLOOKUP($A89,'Raw Data - Approved 2014 SWCAP'!$F$4:$R$588,5,FALSE),0)</f>
        <v>0</v>
      </c>
      <c r="M89" s="1">
        <f t="shared" si="9"/>
        <v>0</v>
      </c>
      <c r="N89" s="1">
        <f t="shared" si="10"/>
        <v>0</v>
      </c>
    </row>
    <row r="90" spans="1:14">
      <c r="A90" s="1" t="str">
        <f t="shared" si="7"/>
        <v>3186</v>
      </c>
      <c r="B90" s="1">
        <v>240</v>
      </c>
      <c r="C90" s="17" t="s">
        <v>247</v>
      </c>
      <c r="D90" s="1">
        <v>0</v>
      </c>
      <c r="E90" s="1">
        <v>0</v>
      </c>
      <c r="G90" s="1">
        <f t="shared" si="8"/>
        <v>0</v>
      </c>
      <c r="H90" s="1">
        <v>0</v>
      </c>
      <c r="I90" s="1">
        <f t="shared" si="6"/>
        <v>0</v>
      </c>
      <c r="K90" s="17">
        <f>IFERROR(VLOOKUP($A90,'Raw Data - Approved 2014 SWCAP'!$F$4:$R$588,4,FALSE),0)</f>
        <v>0</v>
      </c>
      <c r="L90" s="1">
        <f>IFERROR(VLOOKUP($A90,'Raw Data - Approved 2014 SWCAP'!$F$4:$R$588,5,FALSE),0)</f>
        <v>0</v>
      </c>
      <c r="M90" s="1">
        <f t="shared" si="9"/>
        <v>0</v>
      </c>
      <c r="N90" s="1">
        <f t="shared" si="10"/>
        <v>0</v>
      </c>
    </row>
    <row r="91" spans="1:14">
      <c r="A91" s="1" t="str">
        <f t="shared" si="7"/>
        <v>3187</v>
      </c>
      <c r="B91" s="1">
        <v>241</v>
      </c>
      <c r="C91" s="17" t="s">
        <v>248</v>
      </c>
      <c r="D91" s="1">
        <v>0</v>
      </c>
      <c r="E91" s="1">
        <v>0</v>
      </c>
      <c r="G91" s="1">
        <f t="shared" si="8"/>
        <v>0</v>
      </c>
      <c r="H91" s="1">
        <v>0</v>
      </c>
      <c r="I91" s="1">
        <f t="shared" si="6"/>
        <v>0</v>
      </c>
      <c r="K91" s="17">
        <f>IFERROR(VLOOKUP($A91,'Raw Data - Approved 2014 SWCAP'!$F$4:$R$588,4,FALSE),0)</f>
        <v>0</v>
      </c>
      <c r="L91" s="1">
        <f>IFERROR(VLOOKUP($A91,'Raw Data - Approved 2014 SWCAP'!$F$4:$R$588,5,FALSE),0)</f>
        <v>0</v>
      </c>
      <c r="M91" s="1">
        <f t="shared" si="9"/>
        <v>0</v>
      </c>
      <c r="N91" s="1">
        <f t="shared" si="10"/>
        <v>0</v>
      </c>
    </row>
    <row r="92" spans="1:14">
      <c r="A92" s="1" t="str">
        <f t="shared" si="7"/>
        <v>3188</v>
      </c>
      <c r="B92" s="1">
        <v>242</v>
      </c>
      <c r="C92" s="17" t="s">
        <v>249</v>
      </c>
      <c r="D92" s="1">
        <v>0</v>
      </c>
      <c r="E92" s="1">
        <v>0</v>
      </c>
      <c r="G92" s="1">
        <f t="shared" si="8"/>
        <v>0</v>
      </c>
      <c r="H92" s="1">
        <v>0</v>
      </c>
      <c r="I92" s="1">
        <f t="shared" si="6"/>
        <v>0</v>
      </c>
      <c r="K92" s="17">
        <f>IFERROR(VLOOKUP($A92,'Raw Data - Approved 2014 SWCAP'!$F$4:$R$588,4,FALSE),0)</f>
        <v>0</v>
      </c>
      <c r="L92" s="1">
        <f>IFERROR(VLOOKUP($A92,'Raw Data - Approved 2014 SWCAP'!$F$4:$R$588,5,FALSE),0)</f>
        <v>0</v>
      </c>
      <c r="M92" s="1">
        <f t="shared" si="9"/>
        <v>0</v>
      </c>
      <c r="N92" s="1">
        <f t="shared" si="10"/>
        <v>0</v>
      </c>
    </row>
    <row r="93" spans="1:14">
      <c r="A93" s="1" t="str">
        <f t="shared" si="7"/>
        <v>3189</v>
      </c>
      <c r="B93" s="1">
        <v>243</v>
      </c>
      <c r="C93" s="17" t="s">
        <v>250</v>
      </c>
      <c r="D93" s="1">
        <v>0</v>
      </c>
      <c r="E93" s="1">
        <v>0</v>
      </c>
      <c r="G93" s="1">
        <f t="shared" si="8"/>
        <v>0</v>
      </c>
      <c r="H93" s="1">
        <v>0</v>
      </c>
      <c r="I93" s="1">
        <f t="shared" si="6"/>
        <v>0</v>
      </c>
      <c r="K93" s="17">
        <f>IFERROR(VLOOKUP($A93,'Raw Data - Approved 2014 SWCAP'!$F$4:$R$588,4,FALSE),0)</f>
        <v>0</v>
      </c>
      <c r="L93" s="1">
        <f>IFERROR(VLOOKUP($A93,'Raw Data - Approved 2014 SWCAP'!$F$4:$R$588,5,FALSE),0)</f>
        <v>0</v>
      </c>
      <c r="M93" s="1">
        <f t="shared" si="9"/>
        <v>0</v>
      </c>
      <c r="N93" s="1">
        <f t="shared" si="10"/>
        <v>0</v>
      </c>
    </row>
    <row r="94" spans="1:14">
      <c r="A94" s="1" t="str">
        <f t="shared" si="7"/>
        <v>3193</v>
      </c>
      <c r="B94" s="1">
        <v>247</v>
      </c>
      <c r="C94" s="17" t="s">
        <v>254</v>
      </c>
      <c r="D94" s="1">
        <v>0</v>
      </c>
      <c r="E94" s="1">
        <v>0</v>
      </c>
      <c r="G94" s="1">
        <f t="shared" si="8"/>
        <v>0</v>
      </c>
      <c r="H94" s="1">
        <v>0</v>
      </c>
      <c r="I94" s="1">
        <f t="shared" si="6"/>
        <v>0</v>
      </c>
      <c r="K94" s="17">
        <f>IFERROR(VLOOKUP($A94,'Raw Data - Approved 2014 SWCAP'!$F$4:$R$588,4,FALSE),0)</f>
        <v>0</v>
      </c>
      <c r="L94" s="1">
        <f>IFERROR(VLOOKUP($A94,'Raw Data - Approved 2014 SWCAP'!$F$4:$R$588,5,FALSE),0)</f>
        <v>0</v>
      </c>
      <c r="M94" s="1">
        <f t="shared" si="9"/>
        <v>0</v>
      </c>
      <c r="N94" s="1">
        <f t="shared" si="10"/>
        <v>0</v>
      </c>
    </row>
    <row r="95" spans="1:14">
      <c r="A95" s="1" t="str">
        <f t="shared" si="7"/>
        <v>3197</v>
      </c>
      <c r="B95" s="1">
        <v>251</v>
      </c>
      <c r="C95" s="17" t="s">
        <v>258</v>
      </c>
      <c r="D95" s="1">
        <v>0</v>
      </c>
      <c r="E95" s="1">
        <v>0</v>
      </c>
      <c r="G95" s="1">
        <f t="shared" si="8"/>
        <v>0</v>
      </c>
      <c r="H95" s="1">
        <v>0</v>
      </c>
      <c r="I95" s="1">
        <f t="shared" si="6"/>
        <v>0</v>
      </c>
      <c r="K95" s="17">
        <f>IFERROR(VLOOKUP($A95,'Raw Data - Approved 2014 SWCAP'!$F$4:$R$588,4,FALSE),0)</f>
        <v>0</v>
      </c>
      <c r="L95" s="1">
        <f>IFERROR(VLOOKUP($A95,'Raw Data - Approved 2014 SWCAP'!$F$4:$R$588,5,FALSE),0)</f>
        <v>0</v>
      </c>
      <c r="M95" s="1">
        <f t="shared" si="9"/>
        <v>0</v>
      </c>
      <c r="N95" s="1">
        <f t="shared" si="10"/>
        <v>0</v>
      </c>
    </row>
    <row r="96" spans="1:14">
      <c r="A96" s="1" t="str">
        <f t="shared" si="7"/>
        <v>3204</v>
      </c>
      <c r="B96" s="1">
        <v>255</v>
      </c>
      <c r="C96" s="17" t="s">
        <v>262</v>
      </c>
      <c r="D96" s="1">
        <v>18818.627474211193</v>
      </c>
      <c r="E96" s="1">
        <v>0</v>
      </c>
      <c r="H96" s="1">
        <v>18818.627474211193</v>
      </c>
      <c r="I96" s="1">
        <f t="shared" si="6"/>
        <v>18818.627474211193</v>
      </c>
      <c r="K96" s="17">
        <f>IFERROR(VLOOKUP($A96,'Raw Data - Approved 2014 SWCAP'!$F$4:$R$588,4,FALSE),0)</f>
        <v>0</v>
      </c>
      <c r="L96" s="1">
        <f>IFERROR(VLOOKUP($A96,'Raw Data - Approved 2014 SWCAP'!$F$4:$R$588,5,FALSE),0)</f>
        <v>0</v>
      </c>
      <c r="M96" s="1">
        <f t="shared" si="9"/>
        <v>0</v>
      </c>
      <c r="N96" s="1">
        <f t="shared" si="10"/>
        <v>0</v>
      </c>
    </row>
    <row r="97" spans="1:14">
      <c r="A97" s="1" t="str">
        <f t="shared" si="7"/>
        <v>3208</v>
      </c>
      <c r="B97" s="1">
        <v>256</v>
      </c>
      <c r="C97" s="17" t="s">
        <v>263</v>
      </c>
      <c r="D97" s="1">
        <v>60579</v>
      </c>
      <c r="E97" s="1">
        <v>60749</v>
      </c>
      <c r="G97" s="1">
        <f t="shared" si="8"/>
        <v>-170</v>
      </c>
      <c r="H97" s="1">
        <v>60579</v>
      </c>
      <c r="I97" s="1">
        <f t="shared" si="6"/>
        <v>60409</v>
      </c>
      <c r="K97" s="17">
        <f>IFERROR(VLOOKUP($A97,'Raw Data - Approved 2014 SWCAP'!$F$4:$R$588,4,FALSE),0)</f>
        <v>0</v>
      </c>
      <c r="L97" s="1">
        <f>IFERROR(VLOOKUP($A97,'Raw Data - Approved 2014 SWCAP'!$F$4:$R$588,5,FALSE),0)</f>
        <v>60749</v>
      </c>
      <c r="M97" s="1">
        <f t="shared" si="9"/>
        <v>60749</v>
      </c>
      <c r="N97" s="1">
        <f t="shared" si="10"/>
        <v>0</v>
      </c>
    </row>
    <row r="98" spans="1:14">
      <c r="A98" s="1" t="str">
        <f t="shared" si="7"/>
        <v>3218</v>
      </c>
      <c r="B98" s="1">
        <v>265</v>
      </c>
      <c r="C98" s="17" t="s">
        <v>272</v>
      </c>
      <c r="D98" s="1">
        <v>0</v>
      </c>
      <c r="E98" s="1">
        <v>33</v>
      </c>
      <c r="G98" s="1">
        <f t="shared" si="8"/>
        <v>-33</v>
      </c>
      <c r="H98" s="1">
        <v>0</v>
      </c>
      <c r="I98" s="1">
        <f t="shared" si="6"/>
        <v>-33</v>
      </c>
      <c r="K98" s="17">
        <f>IFERROR(VLOOKUP($A98,'Raw Data - Approved 2014 SWCAP'!$F$4:$R$588,4,FALSE),0)</f>
        <v>0</v>
      </c>
      <c r="L98" s="1">
        <f>IFERROR(VLOOKUP($A98,'Raw Data - Approved 2014 SWCAP'!$F$4:$R$588,5,FALSE),0)</f>
        <v>33</v>
      </c>
      <c r="M98" s="1">
        <f t="shared" si="9"/>
        <v>33</v>
      </c>
      <c r="N98" s="1">
        <f t="shared" si="10"/>
        <v>0</v>
      </c>
    </row>
    <row r="99" spans="1:14">
      <c r="A99" s="1" t="str">
        <f t="shared" si="7"/>
        <v>3223</v>
      </c>
      <c r="B99" s="1">
        <v>270</v>
      </c>
      <c r="C99" s="17" t="s">
        <v>277</v>
      </c>
      <c r="D99" s="1">
        <v>0</v>
      </c>
      <c r="E99" s="1">
        <v>7797</v>
      </c>
      <c r="G99" s="1">
        <f t="shared" si="8"/>
        <v>-7797</v>
      </c>
      <c r="H99" s="1">
        <v>0</v>
      </c>
      <c r="I99" s="1">
        <f t="shared" si="6"/>
        <v>-7797</v>
      </c>
      <c r="K99" s="17">
        <f>IFERROR(VLOOKUP($A99,'Raw Data - Approved 2014 SWCAP'!$F$4:$R$588,4,FALSE),0)</f>
        <v>7743</v>
      </c>
      <c r="L99" s="1">
        <f>IFERROR(VLOOKUP($A99,'Raw Data - Approved 2014 SWCAP'!$F$4:$R$588,5,FALSE),0)</f>
        <v>54</v>
      </c>
      <c r="M99" s="1">
        <f t="shared" si="9"/>
        <v>7797</v>
      </c>
      <c r="N99" s="1">
        <f t="shared" si="10"/>
        <v>0</v>
      </c>
    </row>
    <row r="100" spans="1:14">
      <c r="A100" s="1" t="str">
        <f t="shared" si="7"/>
        <v>3228</v>
      </c>
      <c r="B100" s="1">
        <v>273</v>
      </c>
      <c r="C100" s="17" t="s">
        <v>280</v>
      </c>
      <c r="D100" s="1">
        <v>2286.4722580645157</v>
      </c>
      <c r="E100" s="1">
        <v>1507</v>
      </c>
      <c r="G100" s="1">
        <f t="shared" si="8"/>
        <v>779.4722580645157</v>
      </c>
      <c r="H100" s="1">
        <v>2286.4722580645157</v>
      </c>
      <c r="I100" s="1">
        <f t="shared" si="6"/>
        <v>3065.9445161290314</v>
      </c>
      <c r="K100" s="17">
        <f>IFERROR(VLOOKUP($A100,'Raw Data - Approved 2014 SWCAP'!$F$4:$R$588,4,FALSE),0)</f>
        <v>1507</v>
      </c>
      <c r="L100" s="1">
        <f>IFERROR(VLOOKUP($A100,'Raw Data - Approved 2014 SWCAP'!$F$4:$R$588,5,FALSE),0)</f>
        <v>0</v>
      </c>
      <c r="M100" s="1">
        <f t="shared" si="9"/>
        <v>1507</v>
      </c>
      <c r="N100" s="1">
        <f t="shared" si="10"/>
        <v>0</v>
      </c>
    </row>
    <row r="101" spans="1:14">
      <c r="A101" s="1" t="str">
        <f t="shared" si="7"/>
        <v>3233</v>
      </c>
      <c r="B101" s="1">
        <v>277</v>
      </c>
      <c r="C101" s="17" t="s">
        <v>284</v>
      </c>
      <c r="D101" s="1">
        <v>5015.9225806451605</v>
      </c>
      <c r="E101" s="1">
        <v>1600</v>
      </c>
      <c r="G101" s="1">
        <f t="shared" si="8"/>
        <v>3415.9225806451605</v>
      </c>
      <c r="H101" s="1">
        <v>5015.9225806451605</v>
      </c>
      <c r="I101" s="1">
        <f t="shared" si="6"/>
        <v>8431.8451612903209</v>
      </c>
      <c r="K101" s="17">
        <f>IFERROR(VLOOKUP($A101,'Raw Data - Approved 2014 SWCAP'!$F$4:$R$588,4,FALSE),0)</f>
        <v>1600</v>
      </c>
      <c r="L101" s="1">
        <f>IFERROR(VLOOKUP($A101,'Raw Data - Approved 2014 SWCAP'!$F$4:$R$588,5,FALSE),0)</f>
        <v>0</v>
      </c>
      <c r="M101" s="1">
        <f t="shared" si="9"/>
        <v>1600</v>
      </c>
      <c r="N101" s="1">
        <f t="shared" si="10"/>
        <v>0</v>
      </c>
    </row>
    <row r="102" spans="1:14">
      <c r="A102" s="1" t="str">
        <f t="shared" si="7"/>
        <v>3238</v>
      </c>
      <c r="B102" s="1">
        <v>279</v>
      </c>
      <c r="C102" s="17" t="s">
        <v>286</v>
      </c>
      <c r="D102" s="1">
        <v>283.21548387096772</v>
      </c>
      <c r="E102" s="1">
        <v>225</v>
      </c>
      <c r="G102" s="1">
        <f t="shared" si="8"/>
        <v>58.215483870967716</v>
      </c>
      <c r="H102" s="1">
        <v>283.21548387096772</v>
      </c>
      <c r="I102" s="1">
        <f t="shared" si="6"/>
        <v>341.43096774193543</v>
      </c>
      <c r="K102" s="17">
        <f>IFERROR(VLOOKUP($A102,'Raw Data - Approved 2014 SWCAP'!$F$4:$R$588,4,FALSE),0)</f>
        <v>225</v>
      </c>
      <c r="L102" s="1">
        <f>IFERROR(VLOOKUP($A102,'Raw Data - Approved 2014 SWCAP'!$F$4:$R$588,5,FALSE),0)</f>
        <v>0</v>
      </c>
      <c r="M102" s="1">
        <f t="shared" si="9"/>
        <v>225</v>
      </c>
      <c r="N102" s="1">
        <f t="shared" si="10"/>
        <v>0</v>
      </c>
    </row>
    <row r="103" spans="1:14">
      <c r="A103" s="1" t="str">
        <f t="shared" si="7"/>
        <v>3259</v>
      </c>
      <c r="B103" s="1">
        <v>292</v>
      </c>
      <c r="C103" s="17" t="s">
        <v>299</v>
      </c>
      <c r="D103" s="1">
        <v>172175</v>
      </c>
      <c r="E103" s="1">
        <v>194428</v>
      </c>
      <c r="G103" s="1">
        <f t="shared" si="8"/>
        <v>-22253</v>
      </c>
      <c r="H103" s="1">
        <v>172175</v>
      </c>
      <c r="I103" s="1">
        <f t="shared" si="6"/>
        <v>149922</v>
      </c>
      <c r="K103" s="17">
        <f>IFERROR(VLOOKUP($A103,'Raw Data - Approved 2014 SWCAP'!$F$4:$R$588,4,FALSE),0)</f>
        <v>0</v>
      </c>
      <c r="L103" s="1">
        <f>IFERROR(VLOOKUP($A103,'Raw Data - Approved 2014 SWCAP'!$F$4:$R$588,5,FALSE),0)</f>
        <v>194428</v>
      </c>
      <c r="M103" s="1">
        <f t="shared" si="9"/>
        <v>194428</v>
      </c>
      <c r="N103" s="1">
        <f t="shared" si="10"/>
        <v>0</v>
      </c>
    </row>
    <row r="104" spans="1:14">
      <c r="A104" s="1" t="str">
        <f t="shared" si="7"/>
        <v>3263</v>
      </c>
      <c r="B104" s="1">
        <v>295</v>
      </c>
      <c r="C104" s="17" t="s">
        <v>302</v>
      </c>
      <c r="D104" s="1">
        <v>2175.4683870967742</v>
      </c>
      <c r="E104" s="1">
        <v>1215</v>
      </c>
      <c r="G104" s="1">
        <f t="shared" si="8"/>
        <v>960.46838709677422</v>
      </c>
      <c r="H104" s="1">
        <v>2175.4683870967742</v>
      </c>
      <c r="I104" s="1">
        <f t="shared" si="6"/>
        <v>3135.9367741935484</v>
      </c>
      <c r="K104" s="17">
        <f>IFERROR(VLOOKUP($A104,'Raw Data - Approved 2014 SWCAP'!$F$4:$R$588,4,FALSE),0)</f>
        <v>1215</v>
      </c>
      <c r="L104" s="1">
        <f>IFERROR(VLOOKUP($A104,'Raw Data - Approved 2014 SWCAP'!$F$4:$R$588,5,FALSE),0)</f>
        <v>0</v>
      </c>
      <c r="M104" s="1">
        <f t="shared" si="9"/>
        <v>1215</v>
      </c>
      <c r="N104" s="1">
        <f t="shared" si="10"/>
        <v>0</v>
      </c>
    </row>
    <row r="105" spans="1:14">
      <c r="A105" s="1" t="str">
        <f t="shared" si="7"/>
        <v>3267</v>
      </c>
      <c r="B105" s="1">
        <v>298</v>
      </c>
      <c r="C105" s="17" t="s">
        <v>305</v>
      </c>
      <c r="D105" s="1">
        <v>608.70580645161283</v>
      </c>
      <c r="E105" s="1">
        <v>1403</v>
      </c>
      <c r="G105" s="1">
        <f t="shared" si="8"/>
        <v>-794.29419354838717</v>
      </c>
      <c r="H105" s="1">
        <v>608.70580645161283</v>
      </c>
      <c r="I105" s="1">
        <f t="shared" si="6"/>
        <v>-185.58838709677434</v>
      </c>
      <c r="K105" s="17">
        <f>IFERROR(VLOOKUP($A105,'Raw Data - Approved 2014 SWCAP'!$F$4:$R$588,4,FALSE),0)</f>
        <v>1403</v>
      </c>
      <c r="L105" s="1">
        <f>IFERROR(VLOOKUP($A105,'Raw Data - Approved 2014 SWCAP'!$F$4:$R$588,5,FALSE),0)</f>
        <v>0</v>
      </c>
      <c r="M105" s="1">
        <f t="shared" si="9"/>
        <v>1403</v>
      </c>
      <c r="N105" s="1">
        <f t="shared" si="10"/>
        <v>0</v>
      </c>
    </row>
    <row r="106" spans="1:14">
      <c r="A106" s="1" t="str">
        <f t="shared" si="7"/>
        <v>3279</v>
      </c>
      <c r="B106" s="1">
        <v>307</v>
      </c>
      <c r="C106" s="17" t="s">
        <v>314</v>
      </c>
      <c r="D106" s="1">
        <v>93724</v>
      </c>
      <c r="E106" s="1">
        <v>93987</v>
      </c>
      <c r="G106" s="1">
        <f t="shared" si="8"/>
        <v>-263</v>
      </c>
      <c r="H106" s="1">
        <v>93724</v>
      </c>
      <c r="I106" s="1">
        <f t="shared" si="6"/>
        <v>93461</v>
      </c>
      <c r="K106" s="17">
        <f>IFERROR(VLOOKUP($A106,'Raw Data - Approved 2014 SWCAP'!$F$4:$R$588,4,FALSE),0)</f>
        <v>0</v>
      </c>
      <c r="L106" s="1">
        <f>IFERROR(VLOOKUP($A106,'Raw Data - Approved 2014 SWCAP'!$F$4:$R$588,5,FALSE),0)</f>
        <v>93987</v>
      </c>
      <c r="M106" s="1">
        <f t="shared" si="9"/>
        <v>93987</v>
      </c>
      <c r="N106" s="1">
        <f t="shared" si="10"/>
        <v>0</v>
      </c>
    </row>
    <row r="107" spans="1:14">
      <c r="A107" s="1" t="str">
        <f t="shared" si="7"/>
        <v>3280</v>
      </c>
      <c r="B107" s="1">
        <v>308</v>
      </c>
      <c r="C107" s="17" t="s">
        <v>315</v>
      </c>
      <c r="D107" s="1">
        <v>100996</v>
      </c>
      <c r="E107" s="1">
        <v>100905</v>
      </c>
      <c r="G107" s="1">
        <f t="shared" si="8"/>
        <v>91</v>
      </c>
      <c r="H107" s="1">
        <v>100996</v>
      </c>
      <c r="I107" s="1">
        <f t="shared" si="6"/>
        <v>101087</v>
      </c>
      <c r="K107" s="17">
        <f>IFERROR(VLOOKUP($A107,'Raw Data - Approved 2014 SWCAP'!$F$4:$R$588,4,FALSE),0)</f>
        <v>0</v>
      </c>
      <c r="L107" s="1">
        <f>IFERROR(VLOOKUP($A107,'Raw Data - Approved 2014 SWCAP'!$F$4:$R$588,5,FALSE),0)</f>
        <v>100905</v>
      </c>
      <c r="M107" s="1">
        <f t="shared" si="9"/>
        <v>100905</v>
      </c>
      <c r="N107" s="1">
        <f t="shared" si="10"/>
        <v>0</v>
      </c>
    </row>
    <row r="108" spans="1:14">
      <c r="A108" s="1" t="str">
        <f t="shared" si="7"/>
        <v>3281</v>
      </c>
      <c r="B108" s="1">
        <v>309</v>
      </c>
      <c r="C108" s="17" t="s">
        <v>316</v>
      </c>
      <c r="D108" s="1">
        <v>28859</v>
      </c>
      <c r="E108" s="1">
        <v>29358</v>
      </c>
      <c r="G108" s="1">
        <f t="shared" si="8"/>
        <v>-499</v>
      </c>
      <c r="H108" s="1">
        <v>28859</v>
      </c>
      <c r="I108" s="1">
        <f t="shared" si="6"/>
        <v>28360</v>
      </c>
      <c r="K108" s="17">
        <f>IFERROR(VLOOKUP($A108,'Raw Data - Approved 2014 SWCAP'!$F$4:$R$588,4,FALSE),0)</f>
        <v>0</v>
      </c>
      <c r="L108" s="1">
        <f>IFERROR(VLOOKUP($A108,'Raw Data - Approved 2014 SWCAP'!$F$4:$R$588,5,FALSE),0)</f>
        <v>29358</v>
      </c>
      <c r="M108" s="1">
        <f t="shared" si="9"/>
        <v>29358</v>
      </c>
      <c r="N108" s="1">
        <f t="shared" si="10"/>
        <v>0</v>
      </c>
    </row>
    <row r="109" spans="1:14">
      <c r="A109" s="1" t="str">
        <f t="shared" si="7"/>
        <v>3645</v>
      </c>
      <c r="B109" s="1">
        <v>325</v>
      </c>
      <c r="C109" s="17" t="s">
        <v>332</v>
      </c>
      <c r="D109" s="1">
        <v>75706</v>
      </c>
      <c r="E109" s="1">
        <v>75943</v>
      </c>
      <c r="G109" s="1">
        <f t="shared" si="8"/>
        <v>-237</v>
      </c>
      <c r="H109" s="1">
        <v>75706</v>
      </c>
      <c r="I109" s="1">
        <f t="shared" si="6"/>
        <v>75469</v>
      </c>
      <c r="K109" s="17">
        <f>IFERROR(VLOOKUP($A109,'Raw Data - Approved 2014 SWCAP'!$F$4:$R$588,4,FALSE),0)</f>
        <v>0</v>
      </c>
      <c r="L109" s="1">
        <f>IFERROR(VLOOKUP($A109,'Raw Data - Approved 2014 SWCAP'!$F$4:$R$588,5,FALSE),0)</f>
        <v>75943</v>
      </c>
      <c r="M109" s="1">
        <f t="shared" si="9"/>
        <v>75943</v>
      </c>
      <c r="N109" s="1">
        <f t="shared" si="10"/>
        <v>0</v>
      </c>
    </row>
    <row r="110" spans="1:14">
      <c r="A110" s="1" t="str">
        <f t="shared" si="7"/>
        <v>3646</v>
      </c>
      <c r="B110" s="1">
        <v>326</v>
      </c>
      <c r="C110" s="17" t="s">
        <v>333</v>
      </c>
      <c r="D110" s="1">
        <v>11074</v>
      </c>
      <c r="E110" s="1">
        <v>24236</v>
      </c>
      <c r="G110" s="1">
        <f t="shared" si="8"/>
        <v>-13162</v>
      </c>
      <c r="H110" s="1">
        <v>11074</v>
      </c>
      <c r="I110" s="1">
        <f t="shared" si="6"/>
        <v>-2088</v>
      </c>
      <c r="K110" s="17">
        <f>IFERROR(VLOOKUP($A110,'Raw Data - Approved 2014 SWCAP'!$F$4:$R$588,4,FALSE),0)</f>
        <v>0</v>
      </c>
      <c r="L110" s="1">
        <f>IFERROR(VLOOKUP($A110,'Raw Data - Approved 2014 SWCAP'!$F$4:$R$588,5,FALSE),0)</f>
        <v>24236</v>
      </c>
      <c r="M110" s="1">
        <f t="shared" si="9"/>
        <v>24236</v>
      </c>
      <c r="N110" s="1">
        <f t="shared" si="10"/>
        <v>0</v>
      </c>
    </row>
    <row r="111" spans="1:14">
      <c r="A111" s="1" t="str">
        <f t="shared" si="7"/>
        <v>3673</v>
      </c>
      <c r="B111" s="1">
        <v>335</v>
      </c>
      <c r="C111" s="17" t="s">
        <v>342</v>
      </c>
      <c r="D111" s="1">
        <v>4157</v>
      </c>
      <c r="E111" s="1">
        <v>0</v>
      </c>
      <c r="H111" s="1">
        <v>4157</v>
      </c>
      <c r="I111" s="1">
        <f t="shared" si="6"/>
        <v>4157</v>
      </c>
      <c r="K111" s="17">
        <f>IFERROR(VLOOKUP($A111,'Raw Data - Approved 2014 SWCAP'!$F$4:$R$588,4,FALSE),0)</f>
        <v>0</v>
      </c>
      <c r="L111" s="1">
        <f>IFERROR(VLOOKUP($A111,'Raw Data - Approved 2014 SWCAP'!$F$4:$R$588,5,FALSE),0)</f>
        <v>0</v>
      </c>
      <c r="M111" s="1">
        <f t="shared" si="9"/>
        <v>0</v>
      </c>
      <c r="N111" s="1">
        <f t="shared" si="10"/>
        <v>0</v>
      </c>
    </row>
    <row r="112" spans="1:14">
      <c r="A112" s="1" t="str">
        <f t="shared" si="7"/>
        <v>3675</v>
      </c>
      <c r="B112" s="1">
        <v>336</v>
      </c>
      <c r="C112" s="17" t="s">
        <v>343</v>
      </c>
      <c r="D112" s="1">
        <v>1386</v>
      </c>
      <c r="E112" s="1">
        <v>0</v>
      </c>
      <c r="H112" s="1">
        <v>1386</v>
      </c>
      <c r="I112" s="1">
        <f t="shared" si="6"/>
        <v>1386</v>
      </c>
      <c r="K112" s="17">
        <f>IFERROR(VLOOKUP($A112,'Raw Data - Approved 2014 SWCAP'!$F$4:$R$588,4,FALSE),0)</f>
        <v>0</v>
      </c>
      <c r="L112" s="1">
        <f>IFERROR(VLOOKUP($A112,'Raw Data - Approved 2014 SWCAP'!$F$4:$R$588,5,FALSE),0)</f>
        <v>0</v>
      </c>
      <c r="M112" s="1">
        <f t="shared" si="9"/>
        <v>0</v>
      </c>
      <c r="N112" s="1">
        <f t="shared" si="10"/>
        <v>0</v>
      </c>
    </row>
    <row r="113" spans="1:14">
      <c r="A113" s="1" t="str">
        <f t="shared" si="7"/>
        <v>3706</v>
      </c>
      <c r="B113" s="1">
        <v>337</v>
      </c>
      <c r="C113" s="17" t="s">
        <v>344</v>
      </c>
      <c r="D113" s="1">
        <v>223178</v>
      </c>
      <c r="E113" s="1">
        <v>211377</v>
      </c>
      <c r="G113" s="1">
        <f t="shared" si="8"/>
        <v>11801</v>
      </c>
      <c r="H113" s="1">
        <v>223178</v>
      </c>
      <c r="I113" s="1">
        <f t="shared" si="6"/>
        <v>234979</v>
      </c>
      <c r="K113" s="17">
        <f>IFERROR(VLOOKUP($A113,'Raw Data - Approved 2014 SWCAP'!$F$4:$R$588,4,FALSE),0)</f>
        <v>0</v>
      </c>
      <c r="L113" s="1">
        <f>IFERROR(VLOOKUP($A113,'Raw Data - Approved 2014 SWCAP'!$F$4:$R$588,5,FALSE),0)</f>
        <v>211377</v>
      </c>
      <c r="M113" s="1">
        <f t="shared" si="9"/>
        <v>211377</v>
      </c>
      <c r="N113" s="1">
        <f t="shared" si="10"/>
        <v>0</v>
      </c>
    </row>
    <row r="114" spans="1:14">
      <c r="A114" s="1" t="str">
        <f t="shared" si="7"/>
        <v>3708</v>
      </c>
      <c r="B114" s="1">
        <v>338</v>
      </c>
      <c r="C114" s="17" t="s">
        <v>345</v>
      </c>
      <c r="D114" s="1">
        <v>5578</v>
      </c>
      <c r="E114" s="1">
        <v>5616</v>
      </c>
      <c r="G114" s="1">
        <f t="shared" si="8"/>
        <v>-38</v>
      </c>
      <c r="H114" s="1">
        <v>5578</v>
      </c>
      <c r="I114" s="1">
        <f t="shared" si="6"/>
        <v>5540</v>
      </c>
      <c r="K114" s="17">
        <f>IFERROR(VLOOKUP($A114,'Raw Data - Approved 2014 SWCAP'!$F$4:$R$588,4,FALSE),0)</f>
        <v>0</v>
      </c>
      <c r="L114" s="1">
        <f>IFERROR(VLOOKUP($A114,'Raw Data - Approved 2014 SWCAP'!$F$4:$R$588,5,FALSE),0)</f>
        <v>5616</v>
      </c>
      <c r="M114" s="1">
        <f t="shared" si="9"/>
        <v>5616</v>
      </c>
      <c r="N114" s="1">
        <f t="shared" si="10"/>
        <v>0</v>
      </c>
    </row>
    <row r="115" spans="1:14">
      <c r="A115" s="1" t="str">
        <f t="shared" si="7"/>
        <v>3710</v>
      </c>
      <c r="B115" s="1">
        <v>339</v>
      </c>
      <c r="C115" s="17" t="s">
        <v>346</v>
      </c>
      <c r="D115" s="1">
        <v>39115</v>
      </c>
      <c r="E115" s="1">
        <v>39380</v>
      </c>
      <c r="G115" s="1">
        <f t="shared" si="8"/>
        <v>-265</v>
      </c>
      <c r="H115" s="1">
        <v>39115</v>
      </c>
      <c r="I115" s="1">
        <f t="shared" si="6"/>
        <v>38850</v>
      </c>
      <c r="K115" s="17">
        <f>IFERROR(VLOOKUP($A115,'Raw Data - Approved 2014 SWCAP'!$F$4:$R$588,4,FALSE),0)</f>
        <v>0</v>
      </c>
      <c r="L115" s="1">
        <f>IFERROR(VLOOKUP($A115,'Raw Data - Approved 2014 SWCAP'!$F$4:$R$588,5,FALSE),0)</f>
        <v>39380</v>
      </c>
      <c r="M115" s="1">
        <f t="shared" si="9"/>
        <v>39380</v>
      </c>
      <c r="N115" s="1">
        <f t="shared" si="10"/>
        <v>0</v>
      </c>
    </row>
    <row r="116" spans="1:14">
      <c r="A116" s="1" t="str">
        <f t="shared" si="7"/>
        <v>3715</v>
      </c>
      <c r="B116" s="1">
        <v>340</v>
      </c>
      <c r="C116" s="17" t="s">
        <v>347</v>
      </c>
      <c r="D116" s="1">
        <v>504913</v>
      </c>
      <c r="E116" s="1">
        <v>506241</v>
      </c>
      <c r="G116" s="1">
        <f t="shared" si="8"/>
        <v>-1328</v>
      </c>
      <c r="H116" s="1">
        <v>504913</v>
      </c>
      <c r="I116" s="1">
        <f t="shared" si="6"/>
        <v>503585</v>
      </c>
      <c r="K116" s="17">
        <f>IFERROR(VLOOKUP($A116,'Raw Data - Approved 2014 SWCAP'!$F$4:$R$588,4,FALSE),0)</f>
        <v>0</v>
      </c>
      <c r="L116" s="1">
        <f>IFERROR(VLOOKUP($A116,'Raw Data - Approved 2014 SWCAP'!$F$4:$R$588,5,FALSE),0)</f>
        <v>506241</v>
      </c>
      <c r="M116" s="1">
        <f t="shared" si="9"/>
        <v>506241</v>
      </c>
      <c r="N116" s="1">
        <f t="shared" si="10"/>
        <v>0</v>
      </c>
    </row>
    <row r="117" spans="1:14">
      <c r="A117" s="1" t="str">
        <f t="shared" si="7"/>
        <v>3716</v>
      </c>
      <c r="B117" s="1">
        <v>341</v>
      </c>
      <c r="C117" s="17" t="s">
        <v>348</v>
      </c>
      <c r="D117" s="1">
        <v>350655</v>
      </c>
      <c r="E117" s="1">
        <v>356218</v>
      </c>
      <c r="G117" s="1">
        <f t="shared" si="8"/>
        <v>-5563</v>
      </c>
      <c r="H117" s="1">
        <v>350655</v>
      </c>
      <c r="I117" s="1">
        <f t="shared" si="6"/>
        <v>345092</v>
      </c>
      <c r="K117" s="17">
        <f>IFERROR(VLOOKUP($A117,'Raw Data - Approved 2014 SWCAP'!$F$4:$R$588,4,FALSE),0)</f>
        <v>0</v>
      </c>
      <c r="L117" s="1">
        <f>IFERROR(VLOOKUP($A117,'Raw Data - Approved 2014 SWCAP'!$F$4:$R$588,5,FALSE),0)</f>
        <v>356218</v>
      </c>
      <c r="M117" s="1">
        <f t="shared" si="9"/>
        <v>356218</v>
      </c>
      <c r="N117" s="1">
        <f t="shared" si="10"/>
        <v>0</v>
      </c>
    </row>
    <row r="118" spans="1:14">
      <c r="A118" s="1" t="str">
        <f t="shared" si="7"/>
        <v>3717</v>
      </c>
      <c r="B118" s="1">
        <v>342</v>
      </c>
      <c r="C118" s="17" t="s">
        <v>349</v>
      </c>
      <c r="D118" s="1">
        <v>1187136</v>
      </c>
      <c r="E118" s="1">
        <v>1104146</v>
      </c>
      <c r="G118" s="1">
        <f t="shared" si="8"/>
        <v>82990</v>
      </c>
      <c r="H118" s="1">
        <v>1187136</v>
      </c>
      <c r="I118" s="1">
        <f t="shared" si="6"/>
        <v>1270126</v>
      </c>
      <c r="K118" s="17">
        <f>IFERROR(VLOOKUP($A118,'Raw Data - Approved 2014 SWCAP'!$F$4:$R$588,4,FALSE),0)</f>
        <v>0</v>
      </c>
      <c r="L118" s="1">
        <f>IFERROR(VLOOKUP($A118,'Raw Data - Approved 2014 SWCAP'!$F$4:$R$588,5,FALSE),0)</f>
        <v>1104146</v>
      </c>
      <c r="M118" s="1">
        <f t="shared" si="9"/>
        <v>1104146</v>
      </c>
      <c r="N118" s="1">
        <f t="shared" si="10"/>
        <v>0</v>
      </c>
    </row>
    <row r="119" spans="1:14">
      <c r="A119" s="1" t="str">
        <f t="shared" si="7"/>
        <v>3718</v>
      </c>
      <c r="B119" s="1">
        <v>343</v>
      </c>
      <c r="C119" s="17" t="s">
        <v>350</v>
      </c>
      <c r="D119" s="1">
        <v>548087</v>
      </c>
      <c r="E119" s="1">
        <v>549101</v>
      </c>
      <c r="G119" s="1">
        <f t="shared" si="8"/>
        <v>-1014</v>
      </c>
      <c r="H119" s="1">
        <v>548087</v>
      </c>
      <c r="I119" s="1">
        <f t="shared" si="6"/>
        <v>547073</v>
      </c>
      <c r="K119" s="17">
        <f>IFERROR(VLOOKUP($A119,'Raw Data - Approved 2014 SWCAP'!$F$4:$R$588,4,FALSE),0)</f>
        <v>0</v>
      </c>
      <c r="L119" s="1">
        <f>IFERROR(VLOOKUP($A119,'Raw Data - Approved 2014 SWCAP'!$F$4:$R$588,5,FALSE),0)</f>
        <v>549101</v>
      </c>
      <c r="M119" s="1">
        <f t="shared" si="9"/>
        <v>549101</v>
      </c>
      <c r="N119" s="1">
        <f t="shared" si="10"/>
        <v>0</v>
      </c>
    </row>
    <row r="120" spans="1:14">
      <c r="A120" s="1" t="str">
        <f t="shared" si="7"/>
        <v>3719</v>
      </c>
      <c r="B120" s="1">
        <v>344</v>
      </c>
      <c r="C120" s="17" t="s">
        <v>351</v>
      </c>
      <c r="D120" s="1">
        <v>105299</v>
      </c>
      <c r="E120" s="1">
        <v>80484</v>
      </c>
      <c r="G120" s="1">
        <f t="shared" si="8"/>
        <v>24815</v>
      </c>
      <c r="H120" s="1">
        <v>105299</v>
      </c>
      <c r="I120" s="1">
        <f t="shared" si="6"/>
        <v>130114</v>
      </c>
      <c r="K120" s="17">
        <f>IFERROR(VLOOKUP($A120,'Raw Data - Approved 2014 SWCAP'!$F$4:$R$588,4,FALSE),0)</f>
        <v>0</v>
      </c>
      <c r="L120" s="1">
        <f>IFERROR(VLOOKUP($A120,'Raw Data - Approved 2014 SWCAP'!$F$4:$R$588,5,FALSE),0)</f>
        <v>80484</v>
      </c>
      <c r="M120" s="1">
        <f t="shared" si="9"/>
        <v>80484</v>
      </c>
      <c r="N120" s="1">
        <f t="shared" si="10"/>
        <v>0</v>
      </c>
    </row>
    <row r="121" spans="1:14">
      <c r="A121" s="1" t="str">
        <f t="shared" si="7"/>
        <v>3722</v>
      </c>
      <c r="B121" s="1">
        <v>345</v>
      </c>
      <c r="C121" s="17" t="s">
        <v>352</v>
      </c>
      <c r="D121" s="1">
        <v>30538</v>
      </c>
      <c r="E121" s="1">
        <v>30704</v>
      </c>
      <c r="G121" s="1">
        <f t="shared" si="8"/>
        <v>-166</v>
      </c>
      <c r="H121" s="1">
        <v>30538</v>
      </c>
      <c r="I121" s="1">
        <f t="shared" si="6"/>
        <v>30372</v>
      </c>
      <c r="K121" s="17">
        <f>IFERROR(VLOOKUP($A121,'Raw Data - Approved 2014 SWCAP'!$F$4:$R$588,4,FALSE),0)</f>
        <v>0</v>
      </c>
      <c r="L121" s="1">
        <f>IFERROR(VLOOKUP($A121,'Raw Data - Approved 2014 SWCAP'!$F$4:$R$588,5,FALSE),0)</f>
        <v>30704</v>
      </c>
      <c r="M121" s="1">
        <f t="shared" si="9"/>
        <v>30704</v>
      </c>
      <c r="N121" s="1">
        <f t="shared" si="10"/>
        <v>0</v>
      </c>
    </row>
    <row r="122" spans="1:14">
      <c r="A122" s="1" t="str">
        <f t="shared" si="7"/>
        <v>3723</v>
      </c>
      <c r="B122" s="1">
        <v>346</v>
      </c>
      <c r="C122" s="17" t="s">
        <v>353</v>
      </c>
      <c r="D122" s="1">
        <v>47362</v>
      </c>
      <c r="E122" s="1">
        <v>49167</v>
      </c>
      <c r="G122" s="1">
        <f t="shared" si="8"/>
        <v>-1805</v>
      </c>
      <c r="H122" s="1">
        <v>47362</v>
      </c>
      <c r="I122" s="1">
        <f t="shared" si="6"/>
        <v>45557</v>
      </c>
      <c r="K122" s="17">
        <f>IFERROR(VLOOKUP($A122,'Raw Data - Approved 2014 SWCAP'!$F$4:$R$588,4,FALSE),0)</f>
        <v>0</v>
      </c>
      <c r="L122" s="1">
        <f>IFERROR(VLOOKUP($A122,'Raw Data - Approved 2014 SWCAP'!$F$4:$R$588,5,FALSE),0)</f>
        <v>49167</v>
      </c>
      <c r="M122" s="1">
        <f t="shared" si="9"/>
        <v>49167</v>
      </c>
      <c r="N122" s="1">
        <f t="shared" si="10"/>
        <v>0</v>
      </c>
    </row>
    <row r="123" spans="1:14">
      <c r="A123" s="1" t="str">
        <f t="shared" si="7"/>
        <v>3724</v>
      </c>
      <c r="B123" s="1">
        <v>347</v>
      </c>
      <c r="C123" s="17" t="s">
        <v>354</v>
      </c>
      <c r="D123" s="1">
        <v>20737</v>
      </c>
      <c r="E123" s="1">
        <v>20795</v>
      </c>
      <c r="G123" s="1">
        <f t="shared" si="8"/>
        <v>-58</v>
      </c>
      <c r="H123" s="1">
        <v>20737</v>
      </c>
      <c r="I123" s="1">
        <f t="shared" si="6"/>
        <v>20679</v>
      </c>
      <c r="K123" s="17">
        <f>IFERROR(VLOOKUP($A123,'Raw Data - Approved 2014 SWCAP'!$F$4:$R$588,4,FALSE),0)</f>
        <v>0</v>
      </c>
      <c r="L123" s="1">
        <f>IFERROR(VLOOKUP($A123,'Raw Data - Approved 2014 SWCAP'!$F$4:$R$588,5,FALSE),0)</f>
        <v>20795</v>
      </c>
      <c r="M123" s="1">
        <f t="shared" si="9"/>
        <v>20795</v>
      </c>
      <c r="N123" s="1">
        <f t="shared" si="10"/>
        <v>0</v>
      </c>
    </row>
    <row r="124" spans="1:14">
      <c r="A124" s="1" t="str">
        <f t="shared" si="7"/>
        <v>3725</v>
      </c>
      <c r="B124" s="1">
        <v>348</v>
      </c>
      <c r="C124" s="17" t="s">
        <v>355</v>
      </c>
      <c r="D124" s="1">
        <v>263162</v>
      </c>
      <c r="E124" s="1">
        <v>151491</v>
      </c>
      <c r="G124" s="1">
        <f t="shared" si="8"/>
        <v>111671</v>
      </c>
      <c r="H124" s="1">
        <v>263162</v>
      </c>
      <c r="I124" s="1">
        <f t="shared" si="6"/>
        <v>374833</v>
      </c>
      <c r="K124" s="17">
        <f>IFERROR(VLOOKUP($A124,'Raw Data - Approved 2014 SWCAP'!$F$4:$R$588,4,FALSE),0)</f>
        <v>0</v>
      </c>
      <c r="L124" s="1">
        <f>IFERROR(VLOOKUP($A124,'Raw Data - Approved 2014 SWCAP'!$F$4:$R$588,5,FALSE),0)</f>
        <v>151491</v>
      </c>
      <c r="M124" s="1">
        <f t="shared" si="9"/>
        <v>151491</v>
      </c>
      <c r="N124" s="1">
        <f t="shared" si="10"/>
        <v>0</v>
      </c>
    </row>
    <row r="125" spans="1:14">
      <c r="A125" s="1" t="str">
        <f t="shared" si="7"/>
        <v>3738</v>
      </c>
      <c r="B125" s="1">
        <v>351</v>
      </c>
      <c r="C125" s="17" t="s">
        <v>358</v>
      </c>
      <c r="D125" s="1">
        <v>1670096</v>
      </c>
      <c r="E125" s="1">
        <v>1733565</v>
      </c>
      <c r="G125" s="1">
        <f t="shared" si="8"/>
        <v>-63469</v>
      </c>
      <c r="H125" s="1">
        <v>1670096</v>
      </c>
      <c r="I125" s="1">
        <f t="shared" si="6"/>
        <v>1606627</v>
      </c>
      <c r="K125" s="17">
        <f>IFERROR(VLOOKUP($A125,'Raw Data - Approved 2014 SWCAP'!$F$4:$R$588,4,FALSE),0)</f>
        <v>0</v>
      </c>
      <c r="L125" s="1">
        <f>IFERROR(VLOOKUP($A125,'Raw Data - Approved 2014 SWCAP'!$F$4:$R$588,5,FALSE),0)</f>
        <v>1733565</v>
      </c>
      <c r="M125" s="1">
        <f t="shared" si="9"/>
        <v>1733565</v>
      </c>
      <c r="N125" s="1">
        <f t="shared" si="10"/>
        <v>0</v>
      </c>
    </row>
    <row r="126" spans="1:14">
      <c r="A126" s="1" t="str">
        <f t="shared" si="7"/>
        <v>3740</v>
      </c>
      <c r="B126" s="1">
        <v>353</v>
      </c>
      <c r="C126" s="17" t="s">
        <v>360</v>
      </c>
      <c r="D126" s="1">
        <v>814414</v>
      </c>
      <c r="E126" s="1">
        <v>368137</v>
      </c>
      <c r="G126" s="1">
        <f t="shared" si="8"/>
        <v>446277</v>
      </c>
      <c r="H126" s="1">
        <v>814414</v>
      </c>
      <c r="I126" s="1">
        <f t="shared" si="6"/>
        <v>1260691</v>
      </c>
      <c r="K126" s="17">
        <f>IFERROR(VLOOKUP($A126,'Raw Data - Approved 2014 SWCAP'!$F$4:$R$588,4,FALSE),0)</f>
        <v>4735</v>
      </c>
      <c r="L126" s="1">
        <f>IFERROR(VLOOKUP($A126,'Raw Data - Approved 2014 SWCAP'!$F$4:$R$588,5,FALSE),0)</f>
        <v>363402</v>
      </c>
      <c r="M126" s="1">
        <f t="shared" si="9"/>
        <v>368137</v>
      </c>
      <c r="N126" s="1">
        <f t="shared" si="10"/>
        <v>0</v>
      </c>
    </row>
    <row r="127" spans="1:14">
      <c r="A127" s="1" t="str">
        <f t="shared" si="7"/>
        <v>3741</v>
      </c>
      <c r="B127" s="1">
        <v>354</v>
      </c>
      <c r="C127" s="17" t="s">
        <v>361</v>
      </c>
      <c r="D127" s="1">
        <v>8437</v>
      </c>
      <c r="E127" s="1">
        <v>0</v>
      </c>
      <c r="H127" s="1">
        <v>8437</v>
      </c>
      <c r="I127" s="1">
        <f t="shared" si="6"/>
        <v>8437</v>
      </c>
      <c r="K127" s="17">
        <f>IFERROR(VLOOKUP($A127,'Raw Data - Approved 2014 SWCAP'!$F$4:$R$588,4,FALSE),0)</f>
        <v>0</v>
      </c>
      <c r="L127" s="1">
        <f>IFERROR(VLOOKUP($A127,'Raw Data - Approved 2014 SWCAP'!$F$4:$R$588,5,FALSE),0)</f>
        <v>0</v>
      </c>
      <c r="M127" s="1">
        <f t="shared" si="9"/>
        <v>0</v>
      </c>
      <c r="N127" s="1">
        <f t="shared" si="10"/>
        <v>0</v>
      </c>
    </row>
    <row r="128" spans="1:14">
      <c r="A128" s="1" t="str">
        <f t="shared" si="7"/>
        <v>3743</v>
      </c>
      <c r="B128" s="1">
        <v>355</v>
      </c>
      <c r="C128" s="17" t="s">
        <v>362</v>
      </c>
      <c r="D128" s="1">
        <v>11038</v>
      </c>
      <c r="E128" s="1">
        <v>11856</v>
      </c>
      <c r="G128" s="1">
        <f t="shared" si="8"/>
        <v>-818</v>
      </c>
      <c r="H128" s="1">
        <v>11038</v>
      </c>
      <c r="I128" s="1">
        <f t="shared" si="6"/>
        <v>10220</v>
      </c>
      <c r="K128" s="17">
        <f>IFERROR(VLOOKUP($A128,'Raw Data - Approved 2014 SWCAP'!$F$4:$R$588,4,FALSE),0)</f>
        <v>0</v>
      </c>
      <c r="L128" s="1">
        <f>IFERROR(VLOOKUP($A128,'Raw Data - Approved 2014 SWCAP'!$F$4:$R$588,5,FALSE),0)</f>
        <v>11856</v>
      </c>
      <c r="M128" s="1">
        <f t="shared" si="9"/>
        <v>11856</v>
      </c>
      <c r="N128" s="1">
        <f t="shared" si="10"/>
        <v>0</v>
      </c>
    </row>
    <row r="129" spans="1:14">
      <c r="A129" s="1" t="str">
        <f t="shared" si="7"/>
        <v>3748</v>
      </c>
      <c r="B129" s="1">
        <v>359</v>
      </c>
      <c r="C129" s="17" t="s">
        <v>366</v>
      </c>
      <c r="D129" s="1">
        <v>257930</v>
      </c>
      <c r="E129" s="1">
        <v>312127</v>
      </c>
      <c r="G129" s="1">
        <f t="shared" si="8"/>
        <v>-54197</v>
      </c>
      <c r="H129" s="1">
        <v>257930</v>
      </c>
      <c r="I129" s="1">
        <f t="shared" si="6"/>
        <v>203733</v>
      </c>
      <c r="K129" s="17">
        <f>IFERROR(VLOOKUP($A129,'Raw Data - Approved 2014 SWCAP'!$F$4:$R$588,4,FALSE),0)</f>
        <v>0</v>
      </c>
      <c r="L129" s="1">
        <f>IFERROR(VLOOKUP($A129,'Raw Data - Approved 2014 SWCAP'!$F$4:$R$588,5,FALSE),0)</f>
        <v>312127</v>
      </c>
      <c r="M129" s="1">
        <f t="shared" si="9"/>
        <v>312127</v>
      </c>
      <c r="N129" s="1">
        <f t="shared" si="10"/>
        <v>0</v>
      </c>
    </row>
    <row r="130" spans="1:14">
      <c r="A130" s="1" t="str">
        <f t="shared" si="7"/>
        <v>3751</v>
      </c>
      <c r="B130" s="1">
        <v>362</v>
      </c>
      <c r="C130" s="17" t="s">
        <v>369</v>
      </c>
      <c r="D130" s="1">
        <v>1338763</v>
      </c>
      <c r="E130" s="1">
        <v>1342514</v>
      </c>
      <c r="G130" s="1">
        <f t="shared" si="8"/>
        <v>-3751</v>
      </c>
      <c r="H130" s="1">
        <v>1338763</v>
      </c>
      <c r="I130" s="1">
        <f t="shared" si="6"/>
        <v>1335012</v>
      </c>
      <c r="K130" s="17">
        <f>IFERROR(VLOOKUP($A130,'Raw Data - Approved 2014 SWCAP'!$F$4:$R$588,4,FALSE),0)</f>
        <v>0</v>
      </c>
      <c r="L130" s="1">
        <f>IFERROR(VLOOKUP($A130,'Raw Data - Approved 2014 SWCAP'!$F$4:$R$588,5,FALSE),0)</f>
        <v>1342514</v>
      </c>
      <c r="M130" s="1">
        <f t="shared" si="9"/>
        <v>1342514</v>
      </c>
      <c r="N130" s="1">
        <f t="shared" si="10"/>
        <v>0</v>
      </c>
    </row>
    <row r="131" spans="1:14">
      <c r="A131" s="1" t="str">
        <f t="shared" si="7"/>
        <v>3752</v>
      </c>
      <c r="B131" s="1">
        <v>363</v>
      </c>
      <c r="C131" s="17" t="s">
        <v>370</v>
      </c>
      <c r="D131" s="1">
        <v>44360</v>
      </c>
      <c r="E131" s="1">
        <v>44632</v>
      </c>
      <c r="G131" s="1">
        <f t="shared" si="8"/>
        <v>-272</v>
      </c>
      <c r="H131" s="1">
        <v>44360</v>
      </c>
      <c r="I131" s="1">
        <f t="shared" si="6"/>
        <v>44088</v>
      </c>
      <c r="K131" s="17">
        <f>IFERROR(VLOOKUP($A131,'Raw Data - Approved 2014 SWCAP'!$F$4:$R$588,4,FALSE),0)</f>
        <v>0</v>
      </c>
      <c r="L131" s="1">
        <f>IFERROR(VLOOKUP($A131,'Raw Data - Approved 2014 SWCAP'!$F$4:$R$588,5,FALSE),0)</f>
        <v>44632</v>
      </c>
      <c r="M131" s="1">
        <f t="shared" si="9"/>
        <v>44632</v>
      </c>
      <c r="N131" s="1">
        <f t="shared" si="10"/>
        <v>0</v>
      </c>
    </row>
    <row r="132" spans="1:14">
      <c r="A132" s="1" t="str">
        <f t="shared" si="7"/>
        <v>3754</v>
      </c>
      <c r="B132" s="1">
        <v>364</v>
      </c>
      <c r="C132" s="17" t="s">
        <v>371</v>
      </c>
      <c r="D132" s="1">
        <v>64491</v>
      </c>
      <c r="E132" s="1">
        <v>64672</v>
      </c>
      <c r="G132" s="1">
        <f t="shared" si="8"/>
        <v>-181</v>
      </c>
      <c r="H132" s="1">
        <v>64491</v>
      </c>
      <c r="I132" s="1">
        <f t="shared" si="6"/>
        <v>64310</v>
      </c>
      <c r="K132" s="17">
        <f>IFERROR(VLOOKUP($A132,'Raw Data - Approved 2014 SWCAP'!$F$4:$R$588,4,FALSE),0)</f>
        <v>0</v>
      </c>
      <c r="L132" s="1">
        <f>IFERROR(VLOOKUP($A132,'Raw Data - Approved 2014 SWCAP'!$F$4:$R$588,5,FALSE),0)</f>
        <v>64672</v>
      </c>
      <c r="M132" s="1">
        <f t="shared" si="9"/>
        <v>64672</v>
      </c>
      <c r="N132" s="1">
        <f t="shared" si="10"/>
        <v>0</v>
      </c>
    </row>
    <row r="133" spans="1:14">
      <c r="A133" s="1" t="str">
        <f t="shared" si="7"/>
        <v>3759</v>
      </c>
      <c r="B133" s="1">
        <v>365</v>
      </c>
      <c r="C133" s="17" t="s">
        <v>372</v>
      </c>
      <c r="D133" s="1">
        <v>2073242</v>
      </c>
      <c r="E133" s="1">
        <v>2050378</v>
      </c>
      <c r="G133" s="1">
        <f t="shared" si="8"/>
        <v>22864</v>
      </c>
      <c r="H133" s="1">
        <v>2073242</v>
      </c>
      <c r="I133" s="1">
        <f t="shared" si="6"/>
        <v>2096106</v>
      </c>
      <c r="K133" s="17">
        <f>IFERROR(VLOOKUP($A133,'Raw Data - Approved 2014 SWCAP'!$F$4:$R$588,4,FALSE),0)</f>
        <v>0</v>
      </c>
      <c r="L133" s="1">
        <f>IFERROR(VLOOKUP($A133,'Raw Data - Approved 2014 SWCAP'!$F$4:$R$588,5,FALSE),0)</f>
        <v>2050378</v>
      </c>
      <c r="M133" s="1">
        <f t="shared" si="9"/>
        <v>2050378</v>
      </c>
      <c r="N133" s="1">
        <f t="shared" si="10"/>
        <v>0</v>
      </c>
    </row>
    <row r="134" spans="1:14">
      <c r="A134" s="1" t="str">
        <f t="shared" si="7"/>
        <v>3760</v>
      </c>
      <c r="B134" s="1">
        <v>366</v>
      </c>
      <c r="C134" s="17" t="s">
        <v>373</v>
      </c>
      <c r="D134" s="1">
        <v>0</v>
      </c>
      <c r="E134" s="1">
        <v>518363</v>
      </c>
      <c r="G134" s="1">
        <f t="shared" si="8"/>
        <v>-518363</v>
      </c>
      <c r="H134" s="1">
        <v>0</v>
      </c>
      <c r="I134" s="1">
        <f t="shared" si="6"/>
        <v>-518363</v>
      </c>
      <c r="K134" s="17">
        <f>IFERROR(VLOOKUP($A134,'Raw Data - Approved 2014 SWCAP'!$F$4:$R$588,4,FALSE),0)</f>
        <v>0</v>
      </c>
      <c r="L134" s="1">
        <f>IFERROR(VLOOKUP($A134,'Raw Data - Approved 2014 SWCAP'!$F$4:$R$588,5,FALSE),0)</f>
        <v>518363</v>
      </c>
      <c r="M134" s="1">
        <f t="shared" si="9"/>
        <v>518363</v>
      </c>
      <c r="N134" s="1">
        <f t="shared" si="10"/>
        <v>0</v>
      </c>
    </row>
    <row r="135" spans="1:14">
      <c r="A135" s="1" t="str">
        <f t="shared" si="7"/>
        <v>3761</v>
      </c>
      <c r="B135" s="1">
        <v>367</v>
      </c>
      <c r="C135" s="17" t="s">
        <v>374</v>
      </c>
      <c r="D135" s="1">
        <v>1796205</v>
      </c>
      <c r="E135" s="1">
        <v>1725530</v>
      </c>
      <c r="G135" s="1">
        <f t="shared" si="8"/>
        <v>70675</v>
      </c>
      <c r="H135" s="1">
        <v>1796205</v>
      </c>
      <c r="I135" s="1">
        <f t="shared" si="6"/>
        <v>1866880</v>
      </c>
      <c r="K135" s="17">
        <f>IFERROR(VLOOKUP($A135,'Raw Data - Approved 2014 SWCAP'!$F$4:$R$588,4,FALSE),0)</f>
        <v>0</v>
      </c>
      <c r="L135" s="1">
        <f>IFERROR(VLOOKUP($A135,'Raw Data - Approved 2014 SWCAP'!$F$4:$R$588,5,FALSE),0)</f>
        <v>1725530</v>
      </c>
      <c r="M135" s="1">
        <f t="shared" si="9"/>
        <v>1725530</v>
      </c>
      <c r="N135" s="1">
        <f t="shared" si="10"/>
        <v>0</v>
      </c>
    </row>
    <row r="136" spans="1:14">
      <c r="A136" s="1" t="str">
        <f t="shared" si="7"/>
        <v>3762</v>
      </c>
      <c r="B136" s="1">
        <v>368</v>
      </c>
      <c r="C136" s="17" t="s">
        <v>375</v>
      </c>
      <c r="D136" s="1">
        <v>5033949</v>
      </c>
      <c r="E136" s="1">
        <v>5048039</v>
      </c>
      <c r="G136" s="1">
        <f t="shared" si="8"/>
        <v>-14090</v>
      </c>
      <c r="H136" s="1">
        <v>5033949</v>
      </c>
      <c r="I136" s="1">
        <f t="shared" si="6"/>
        <v>5019859</v>
      </c>
      <c r="K136" s="17">
        <f>IFERROR(VLOOKUP($A136,'Raw Data - Approved 2014 SWCAP'!$F$4:$R$588,4,FALSE),0)</f>
        <v>0</v>
      </c>
      <c r="L136" s="1">
        <f>IFERROR(VLOOKUP($A136,'Raw Data - Approved 2014 SWCAP'!$F$4:$R$588,5,FALSE),0)</f>
        <v>5048039</v>
      </c>
      <c r="M136" s="1">
        <f t="shared" si="9"/>
        <v>5048039</v>
      </c>
      <c r="N136" s="1">
        <f t="shared" si="10"/>
        <v>0</v>
      </c>
    </row>
    <row r="137" spans="1:14">
      <c r="A137" s="1" t="str">
        <f t="shared" si="7"/>
        <v>3774</v>
      </c>
      <c r="B137" s="1">
        <v>370</v>
      </c>
      <c r="C137" s="17" t="s">
        <v>377</v>
      </c>
      <c r="D137" s="1">
        <v>29860</v>
      </c>
      <c r="E137" s="1">
        <v>30062</v>
      </c>
      <c r="G137" s="1">
        <f t="shared" si="8"/>
        <v>-202</v>
      </c>
      <c r="H137" s="1">
        <v>29860</v>
      </c>
      <c r="I137" s="1">
        <f t="shared" si="6"/>
        <v>29658</v>
      </c>
      <c r="K137" s="17">
        <f>IFERROR(VLOOKUP($A137,'Raw Data - Approved 2014 SWCAP'!$F$4:$R$588,4,FALSE),0)</f>
        <v>0</v>
      </c>
      <c r="L137" s="1">
        <f>IFERROR(VLOOKUP($A137,'Raw Data - Approved 2014 SWCAP'!$F$4:$R$588,5,FALSE),0)</f>
        <v>30062</v>
      </c>
      <c r="M137" s="1">
        <f t="shared" si="9"/>
        <v>30062</v>
      </c>
      <c r="N137" s="1">
        <f t="shared" si="10"/>
        <v>0</v>
      </c>
    </row>
    <row r="138" spans="1:14">
      <c r="A138" s="1" t="str">
        <f t="shared" si="7"/>
        <v>3775</v>
      </c>
      <c r="B138" s="1">
        <v>371</v>
      </c>
      <c r="C138" s="17" t="s">
        <v>378</v>
      </c>
      <c r="D138" s="1">
        <v>10642</v>
      </c>
      <c r="E138" s="1">
        <v>10714</v>
      </c>
      <c r="G138" s="1">
        <f t="shared" si="8"/>
        <v>-72</v>
      </c>
      <c r="H138" s="1">
        <v>10642</v>
      </c>
      <c r="I138" s="1">
        <f t="shared" si="6"/>
        <v>10570</v>
      </c>
      <c r="K138" s="17">
        <f>IFERROR(VLOOKUP($A138,'Raw Data - Approved 2014 SWCAP'!$F$4:$R$588,4,FALSE),0)</f>
        <v>0</v>
      </c>
      <c r="L138" s="1">
        <f>IFERROR(VLOOKUP($A138,'Raw Data - Approved 2014 SWCAP'!$F$4:$R$588,5,FALSE),0)</f>
        <v>10714</v>
      </c>
      <c r="M138" s="1">
        <f t="shared" si="9"/>
        <v>10714</v>
      </c>
      <c r="N138" s="1">
        <f t="shared" si="10"/>
        <v>0</v>
      </c>
    </row>
    <row r="139" spans="1:14">
      <c r="A139" s="1" t="str">
        <f t="shared" si="7"/>
        <v>3813</v>
      </c>
      <c r="B139" s="1">
        <v>380</v>
      </c>
      <c r="C139" s="17" t="s">
        <v>387</v>
      </c>
      <c r="D139" s="1">
        <v>11215.851564986739</v>
      </c>
      <c r="E139" s="1">
        <v>11247</v>
      </c>
      <c r="G139" s="1">
        <f t="shared" si="8"/>
        <v>-31.148435013261405</v>
      </c>
      <c r="H139" s="1">
        <v>11215.851564986739</v>
      </c>
      <c r="I139" s="1">
        <f t="shared" si="6"/>
        <v>11184.703129973477</v>
      </c>
      <c r="K139" s="17">
        <f>IFERROR(VLOOKUP($A139,'Raw Data - Approved 2014 SWCAP'!$F$4:$R$588,4,FALSE),0)</f>
        <v>8910</v>
      </c>
      <c r="L139" s="1">
        <f>IFERROR(VLOOKUP($A139,'Raw Data - Approved 2014 SWCAP'!$F$4:$R$588,5,FALSE),0)</f>
        <v>2337</v>
      </c>
      <c r="M139" s="1">
        <f t="shared" si="9"/>
        <v>11247</v>
      </c>
      <c r="N139" s="1">
        <f t="shared" si="10"/>
        <v>0</v>
      </c>
    </row>
    <row r="140" spans="1:14">
      <c r="A140" s="1" t="str">
        <f t="shared" si="7"/>
        <v>3814</v>
      </c>
      <c r="B140" s="1">
        <v>381</v>
      </c>
      <c r="C140" s="17" t="s">
        <v>388</v>
      </c>
      <c r="D140" s="1">
        <v>6112.0623872679053</v>
      </c>
      <c r="E140" s="1">
        <v>7526</v>
      </c>
      <c r="G140" s="1">
        <f t="shared" si="8"/>
        <v>-1413.9376127320947</v>
      </c>
      <c r="H140" s="1">
        <v>6112.0623872679053</v>
      </c>
      <c r="I140" s="1">
        <f t="shared" si="6"/>
        <v>4698.1247745358105</v>
      </c>
      <c r="K140" s="17">
        <f>IFERROR(VLOOKUP($A140,'Raw Data - Approved 2014 SWCAP'!$F$4:$R$588,4,FALSE),0)</f>
        <v>5962</v>
      </c>
      <c r="L140" s="1">
        <f>IFERROR(VLOOKUP($A140,'Raw Data - Approved 2014 SWCAP'!$F$4:$R$588,5,FALSE),0)</f>
        <v>1564</v>
      </c>
      <c r="M140" s="1">
        <f t="shared" si="9"/>
        <v>7526</v>
      </c>
      <c r="N140" s="1">
        <f t="shared" si="10"/>
        <v>0</v>
      </c>
    </row>
    <row r="141" spans="1:14">
      <c r="A141" s="1" t="str">
        <f t="shared" si="7"/>
        <v>3815</v>
      </c>
      <c r="B141" s="1">
        <v>382</v>
      </c>
      <c r="C141" s="17" t="s">
        <v>389</v>
      </c>
      <c r="D141" s="1">
        <v>15420.69934436744</v>
      </c>
      <c r="E141" s="1">
        <v>15499</v>
      </c>
      <c r="G141" s="1">
        <f t="shared" si="8"/>
        <v>-78.300655632559938</v>
      </c>
      <c r="H141" s="1">
        <v>15420.69934436744</v>
      </c>
      <c r="I141" s="1">
        <f t="shared" si="6"/>
        <v>15342.39868873488</v>
      </c>
      <c r="K141" s="17">
        <f>IFERROR(VLOOKUP($A141,'Raw Data - Approved 2014 SWCAP'!$F$4:$R$588,4,FALSE),0)</f>
        <v>15392</v>
      </c>
      <c r="L141" s="1">
        <f>IFERROR(VLOOKUP($A141,'Raw Data - Approved 2014 SWCAP'!$F$4:$R$588,5,FALSE),0)</f>
        <v>107</v>
      </c>
      <c r="M141" s="1">
        <f t="shared" si="9"/>
        <v>15499</v>
      </c>
      <c r="N141" s="1">
        <f t="shared" si="10"/>
        <v>0</v>
      </c>
    </row>
    <row r="142" spans="1:14">
      <c r="A142" s="1" t="str">
        <f t="shared" si="7"/>
        <v>3816</v>
      </c>
      <c r="B142" s="1">
        <v>383</v>
      </c>
      <c r="C142" s="17" t="s">
        <v>390</v>
      </c>
      <c r="D142" s="1">
        <v>12067</v>
      </c>
      <c r="E142" s="1">
        <v>10719</v>
      </c>
      <c r="G142" s="1">
        <f t="shared" si="8"/>
        <v>1348</v>
      </c>
      <c r="H142" s="1">
        <v>12067</v>
      </c>
      <c r="I142" s="1">
        <f t="shared" si="6"/>
        <v>13415</v>
      </c>
      <c r="K142" s="17">
        <f>IFERROR(VLOOKUP($A142,'Raw Data - Approved 2014 SWCAP'!$F$4:$R$588,4,FALSE),0)</f>
        <v>0</v>
      </c>
      <c r="L142" s="1">
        <f>IFERROR(VLOOKUP($A142,'Raw Data - Approved 2014 SWCAP'!$F$4:$R$588,5,FALSE),0)</f>
        <v>10719</v>
      </c>
      <c r="M142" s="1">
        <f t="shared" si="9"/>
        <v>10719</v>
      </c>
      <c r="N142" s="1">
        <f t="shared" si="10"/>
        <v>0</v>
      </c>
    </row>
    <row r="143" spans="1:14">
      <c r="A143" s="1" t="str">
        <f t="shared" si="7"/>
        <v>3820</v>
      </c>
      <c r="B143" s="1">
        <v>385</v>
      </c>
      <c r="C143" s="17" t="s">
        <v>392</v>
      </c>
      <c r="D143" s="1">
        <v>7023.4781962864718</v>
      </c>
      <c r="E143" s="1">
        <v>4196</v>
      </c>
      <c r="G143" s="1">
        <f t="shared" si="8"/>
        <v>2827.4781962864718</v>
      </c>
      <c r="H143" s="1">
        <v>7023.4781962864718</v>
      </c>
      <c r="I143" s="1">
        <f t="shared" si="6"/>
        <v>9850.9563925729435</v>
      </c>
      <c r="K143" s="17">
        <f>IFERROR(VLOOKUP($A143,'Raw Data - Approved 2014 SWCAP'!$F$4:$R$588,4,FALSE),0)</f>
        <v>3324</v>
      </c>
      <c r="L143" s="1">
        <f>IFERROR(VLOOKUP($A143,'Raw Data - Approved 2014 SWCAP'!$F$4:$R$588,5,FALSE),0)</f>
        <v>872</v>
      </c>
      <c r="M143" s="1">
        <f t="shared" si="9"/>
        <v>4196</v>
      </c>
      <c r="N143" s="1">
        <f t="shared" si="10"/>
        <v>0</v>
      </c>
    </row>
    <row r="144" spans="1:14">
      <c r="A144" s="1" t="str">
        <f t="shared" si="7"/>
        <v>3823</v>
      </c>
      <c r="B144" s="1">
        <v>386</v>
      </c>
      <c r="C144" s="17" t="s">
        <v>393</v>
      </c>
      <c r="D144" s="1">
        <v>32951.363183023874</v>
      </c>
      <c r="E144" s="1">
        <v>33044</v>
      </c>
      <c r="G144" s="1">
        <f t="shared" si="8"/>
        <v>-92.636816976126283</v>
      </c>
      <c r="H144" s="1">
        <v>32951.363183023874</v>
      </c>
      <c r="I144" s="1">
        <f t="shared" si="6"/>
        <v>32858.726366047747</v>
      </c>
      <c r="K144" s="17">
        <f>IFERROR(VLOOKUP($A144,'Raw Data - Approved 2014 SWCAP'!$F$4:$R$588,4,FALSE),0)</f>
        <v>26177</v>
      </c>
      <c r="L144" s="1">
        <f>IFERROR(VLOOKUP($A144,'Raw Data - Approved 2014 SWCAP'!$F$4:$R$588,5,FALSE),0)</f>
        <v>6867</v>
      </c>
      <c r="M144" s="1">
        <f t="shared" si="9"/>
        <v>33044</v>
      </c>
      <c r="N144" s="1">
        <f t="shared" si="10"/>
        <v>0</v>
      </c>
    </row>
    <row r="145" spans="1:14">
      <c r="A145" s="1" t="str">
        <f t="shared" si="7"/>
        <v>3826</v>
      </c>
      <c r="B145" s="1">
        <v>388</v>
      </c>
      <c r="C145" s="17" t="s">
        <v>395</v>
      </c>
      <c r="D145" s="1">
        <v>2551.6282228116711</v>
      </c>
      <c r="E145" s="1">
        <v>2559</v>
      </c>
      <c r="G145" s="1">
        <f t="shared" si="8"/>
        <v>-7.371777188328906</v>
      </c>
      <c r="H145" s="1">
        <v>2551.6282228116711</v>
      </c>
      <c r="I145" s="1">
        <f t="shared" si="6"/>
        <v>2544.2564456233422</v>
      </c>
      <c r="K145" s="17">
        <f>IFERROR(VLOOKUP($A145,'Raw Data - Approved 2014 SWCAP'!$F$4:$R$588,4,FALSE),0)</f>
        <v>2027</v>
      </c>
      <c r="L145" s="1">
        <f>IFERROR(VLOOKUP($A145,'Raw Data - Approved 2014 SWCAP'!$F$4:$R$588,5,FALSE),0)</f>
        <v>532</v>
      </c>
      <c r="M145" s="1">
        <f t="shared" si="9"/>
        <v>2559</v>
      </c>
      <c r="N145" s="1">
        <f t="shared" si="10"/>
        <v>0</v>
      </c>
    </row>
    <row r="146" spans="1:14">
      <c r="A146" s="1" t="str">
        <f t="shared" si="7"/>
        <v>3842</v>
      </c>
      <c r="B146" s="1">
        <v>396</v>
      </c>
      <c r="C146" s="17" t="s">
        <v>403</v>
      </c>
      <c r="D146" s="1">
        <v>0</v>
      </c>
      <c r="E146" s="1">
        <v>549</v>
      </c>
      <c r="G146" s="1">
        <f t="shared" si="8"/>
        <v>-549</v>
      </c>
      <c r="H146" s="1">
        <v>0</v>
      </c>
      <c r="I146" s="1">
        <f t="shared" si="6"/>
        <v>-549</v>
      </c>
      <c r="K146" s="17">
        <f>IFERROR(VLOOKUP($A146,'Raw Data - Approved 2014 SWCAP'!$F$4:$R$588,4,FALSE),0)</f>
        <v>435</v>
      </c>
      <c r="L146" s="1">
        <f>IFERROR(VLOOKUP($A146,'Raw Data - Approved 2014 SWCAP'!$F$4:$R$588,5,FALSE),0)</f>
        <v>114</v>
      </c>
      <c r="M146" s="1">
        <f t="shared" si="9"/>
        <v>549</v>
      </c>
      <c r="N146" s="1">
        <f t="shared" si="10"/>
        <v>0</v>
      </c>
    </row>
    <row r="147" spans="1:14">
      <c r="A147" s="1" t="str">
        <f t="shared" si="7"/>
        <v>3843</v>
      </c>
      <c r="B147" s="1">
        <v>397</v>
      </c>
      <c r="C147" s="17" t="s">
        <v>404</v>
      </c>
      <c r="D147" s="1">
        <v>197</v>
      </c>
      <c r="E147" s="1">
        <v>549</v>
      </c>
      <c r="G147" s="1">
        <f t="shared" si="8"/>
        <v>-352</v>
      </c>
      <c r="H147" s="1">
        <v>197</v>
      </c>
      <c r="I147" s="1">
        <f t="shared" ref="I147:I197" si="11">SUM(G147:H147)</f>
        <v>-155</v>
      </c>
      <c r="K147" s="17">
        <f>IFERROR(VLOOKUP($A147,'Raw Data - Approved 2014 SWCAP'!$F$4:$R$588,4,FALSE),0)</f>
        <v>435</v>
      </c>
      <c r="L147" s="1">
        <f>IFERROR(VLOOKUP($A147,'Raw Data - Approved 2014 SWCAP'!$F$4:$R$588,5,FALSE),0)</f>
        <v>114</v>
      </c>
      <c r="M147" s="1">
        <f t="shared" si="9"/>
        <v>549</v>
      </c>
      <c r="N147" s="1">
        <f t="shared" si="10"/>
        <v>0</v>
      </c>
    </row>
    <row r="148" spans="1:14">
      <c r="A148" s="1" t="str">
        <f t="shared" ref="A148:A196" si="12">LEFT(C148,4)</f>
        <v>3847</v>
      </c>
      <c r="B148" s="1">
        <v>398</v>
      </c>
      <c r="C148" s="17" t="s">
        <v>405</v>
      </c>
      <c r="D148" s="1">
        <v>0</v>
      </c>
      <c r="E148" s="1">
        <v>549</v>
      </c>
      <c r="G148" s="1">
        <f t="shared" ref="G148:G197" si="13">+D148-E148</f>
        <v>-549</v>
      </c>
      <c r="H148" s="1">
        <v>0</v>
      </c>
      <c r="I148" s="1">
        <f t="shared" si="11"/>
        <v>-549</v>
      </c>
      <c r="K148" s="17">
        <f>IFERROR(VLOOKUP($A148,'Raw Data - Approved 2014 SWCAP'!$F$4:$R$588,4,FALSE),0)</f>
        <v>435</v>
      </c>
      <c r="L148" s="1">
        <f>IFERROR(VLOOKUP($A148,'Raw Data - Approved 2014 SWCAP'!$F$4:$R$588,5,FALSE),0)</f>
        <v>114</v>
      </c>
      <c r="M148" s="1">
        <f t="shared" ref="M148:M197" si="14">SUM(K148:L148)</f>
        <v>549</v>
      </c>
      <c r="N148" s="1">
        <f t="shared" ref="N148:N197" si="15">ROUND(M148-E148,0)</f>
        <v>0</v>
      </c>
    </row>
    <row r="149" spans="1:14">
      <c r="A149" s="1" t="str">
        <f t="shared" si="12"/>
        <v>3900</v>
      </c>
      <c r="B149" s="1">
        <v>400</v>
      </c>
      <c r="C149" s="17" t="s">
        <v>407</v>
      </c>
      <c r="D149" s="1">
        <v>20578.268827165994</v>
      </c>
      <c r="E149" s="1">
        <v>20683</v>
      </c>
      <c r="G149" s="1">
        <f t="shared" si="13"/>
        <v>-104.73117283400643</v>
      </c>
      <c r="H149" s="1">
        <v>20578.268827165994</v>
      </c>
      <c r="I149" s="1">
        <f t="shared" si="11"/>
        <v>20473.537654331987</v>
      </c>
      <c r="K149" s="17">
        <f>IFERROR(VLOOKUP($A149,'Raw Data - Approved 2014 SWCAP'!$F$4:$R$588,4,FALSE),0)</f>
        <v>20540</v>
      </c>
      <c r="L149" s="1">
        <f>IFERROR(VLOOKUP($A149,'Raw Data - Approved 2014 SWCAP'!$F$4:$R$588,5,FALSE),0)</f>
        <v>143</v>
      </c>
      <c r="M149" s="1">
        <f t="shared" si="14"/>
        <v>20683</v>
      </c>
      <c r="N149" s="1">
        <f t="shared" si="15"/>
        <v>0</v>
      </c>
    </row>
    <row r="150" spans="1:14">
      <c r="A150" s="1" t="str">
        <f t="shared" si="12"/>
        <v>3952</v>
      </c>
      <c r="B150" s="1">
        <v>405</v>
      </c>
      <c r="C150" s="17" t="s">
        <v>412</v>
      </c>
      <c r="D150" s="1">
        <v>10167.77983751715</v>
      </c>
      <c r="E150" s="1">
        <v>10220</v>
      </c>
      <c r="G150" s="1">
        <f t="shared" si="13"/>
        <v>-52.220162482850355</v>
      </c>
      <c r="H150" s="1">
        <v>10167.77983751715</v>
      </c>
      <c r="I150" s="1">
        <f t="shared" si="11"/>
        <v>10115.559675034299</v>
      </c>
      <c r="K150" s="17">
        <f>IFERROR(VLOOKUP($A150,'Raw Data - Approved 2014 SWCAP'!$F$4:$R$588,4,FALSE),0)</f>
        <v>10149</v>
      </c>
      <c r="L150" s="1">
        <f>IFERROR(VLOOKUP($A150,'Raw Data - Approved 2014 SWCAP'!$F$4:$R$588,5,FALSE),0)</f>
        <v>71</v>
      </c>
      <c r="M150" s="1">
        <f t="shared" si="14"/>
        <v>10220</v>
      </c>
      <c r="N150" s="1">
        <f t="shared" si="15"/>
        <v>0</v>
      </c>
    </row>
    <row r="151" spans="1:14">
      <c r="A151" s="1" t="str">
        <f t="shared" si="12"/>
        <v>4061</v>
      </c>
      <c r="B151" s="1">
        <v>406</v>
      </c>
      <c r="C151" s="17" t="s">
        <v>413</v>
      </c>
      <c r="D151" s="1">
        <v>286682.84958755726</v>
      </c>
      <c r="E151" s="1">
        <v>288135</v>
      </c>
      <c r="G151" s="1">
        <f t="shared" si="13"/>
        <v>-1452.1504124427447</v>
      </c>
      <c r="H151" s="1">
        <v>286682.84958755726</v>
      </c>
      <c r="I151" s="1">
        <f t="shared" si="11"/>
        <v>285230.69917511451</v>
      </c>
      <c r="K151" s="17">
        <f>IFERROR(VLOOKUP($A151,'Raw Data - Approved 2014 SWCAP'!$F$4:$R$588,4,FALSE),0)</f>
        <v>286146</v>
      </c>
      <c r="L151" s="1">
        <f>IFERROR(VLOOKUP($A151,'Raw Data - Approved 2014 SWCAP'!$F$4:$R$588,5,FALSE),0)</f>
        <v>1989</v>
      </c>
      <c r="M151" s="1">
        <f t="shared" si="14"/>
        <v>288135</v>
      </c>
      <c r="N151" s="1">
        <f t="shared" si="15"/>
        <v>0</v>
      </c>
    </row>
    <row r="152" spans="1:14">
      <c r="A152" s="1" t="str">
        <f t="shared" si="12"/>
        <v>4101</v>
      </c>
      <c r="B152" s="1">
        <v>410</v>
      </c>
      <c r="C152" s="17" t="s">
        <v>417</v>
      </c>
      <c r="D152" s="1">
        <v>0</v>
      </c>
      <c r="E152" s="1">
        <v>0</v>
      </c>
      <c r="G152" s="1">
        <f t="shared" si="13"/>
        <v>0</v>
      </c>
      <c r="H152" s="1">
        <v>0</v>
      </c>
      <c r="I152" s="1">
        <f t="shared" si="11"/>
        <v>0</v>
      </c>
      <c r="K152" s="17">
        <f>IFERROR(VLOOKUP($A152,'Raw Data - Approved 2014 SWCAP'!$F$4:$R$588,4,FALSE),0)</f>
        <v>0</v>
      </c>
      <c r="L152" s="1">
        <f>IFERROR(VLOOKUP($A152,'Raw Data - Approved 2014 SWCAP'!$F$4:$R$588,5,FALSE),0)</f>
        <v>0</v>
      </c>
      <c r="M152" s="1">
        <f t="shared" si="14"/>
        <v>0</v>
      </c>
      <c r="N152" s="1">
        <f t="shared" si="15"/>
        <v>0</v>
      </c>
    </row>
    <row r="153" spans="1:14">
      <c r="A153" s="1" t="str">
        <f t="shared" si="12"/>
        <v>4150</v>
      </c>
      <c r="B153" s="1">
        <v>428</v>
      </c>
      <c r="C153" s="17" t="s">
        <v>435</v>
      </c>
      <c r="D153" s="1">
        <v>0</v>
      </c>
      <c r="E153" s="1">
        <v>0</v>
      </c>
      <c r="G153" s="1">
        <f t="shared" si="13"/>
        <v>0</v>
      </c>
      <c r="H153" s="1">
        <v>0</v>
      </c>
      <c r="I153" s="1">
        <f t="shared" si="11"/>
        <v>0</v>
      </c>
      <c r="K153" s="17">
        <f>IFERROR(VLOOKUP($A153,'Raw Data - Approved 2014 SWCAP'!$F$4:$R$588,4,FALSE),0)</f>
        <v>0</v>
      </c>
      <c r="L153" s="1">
        <f>IFERROR(VLOOKUP($A153,'Raw Data - Approved 2014 SWCAP'!$F$4:$R$588,5,FALSE),0)</f>
        <v>0</v>
      </c>
      <c r="M153" s="1">
        <f t="shared" si="14"/>
        <v>0</v>
      </c>
      <c r="N153" s="1">
        <f t="shared" si="15"/>
        <v>0</v>
      </c>
    </row>
    <row r="154" spans="1:14">
      <c r="A154" s="1" t="str">
        <f t="shared" si="12"/>
        <v>4151</v>
      </c>
      <c r="B154" s="1">
        <v>429</v>
      </c>
      <c r="C154" s="17" t="s">
        <v>436</v>
      </c>
      <c r="D154" s="1">
        <v>0</v>
      </c>
      <c r="E154" s="1">
        <v>0</v>
      </c>
      <c r="G154" s="1">
        <f t="shared" si="13"/>
        <v>0</v>
      </c>
      <c r="H154" s="1">
        <v>0</v>
      </c>
      <c r="I154" s="1">
        <f t="shared" si="11"/>
        <v>0</v>
      </c>
      <c r="K154" s="17">
        <f>IFERROR(VLOOKUP($A154,'Raw Data - Approved 2014 SWCAP'!$F$4:$R$588,4,FALSE),0)</f>
        <v>0</v>
      </c>
      <c r="L154" s="1">
        <f>IFERROR(VLOOKUP($A154,'Raw Data - Approved 2014 SWCAP'!$F$4:$R$588,5,FALSE),0)</f>
        <v>0</v>
      </c>
      <c r="M154" s="1">
        <f t="shared" si="14"/>
        <v>0</v>
      </c>
      <c r="N154" s="1">
        <f t="shared" si="15"/>
        <v>0</v>
      </c>
    </row>
    <row r="155" spans="1:14">
      <c r="A155" s="1" t="str">
        <f t="shared" si="12"/>
        <v>4155</v>
      </c>
      <c r="B155" s="1">
        <v>433</v>
      </c>
      <c r="C155" s="17" t="s">
        <v>440</v>
      </c>
      <c r="D155" s="1">
        <v>0</v>
      </c>
      <c r="E155" s="1">
        <v>0</v>
      </c>
      <c r="G155" s="1">
        <f t="shared" si="13"/>
        <v>0</v>
      </c>
      <c r="H155" s="1">
        <v>0</v>
      </c>
      <c r="I155" s="1">
        <f t="shared" si="11"/>
        <v>0</v>
      </c>
      <c r="K155" s="17">
        <f>IFERROR(VLOOKUP($A155,'Raw Data - Approved 2014 SWCAP'!$F$4:$R$588,4,FALSE),0)</f>
        <v>0</v>
      </c>
      <c r="L155" s="1">
        <f>IFERROR(VLOOKUP($A155,'Raw Data - Approved 2014 SWCAP'!$F$4:$R$588,5,FALSE),0)</f>
        <v>0</v>
      </c>
      <c r="M155" s="1">
        <f t="shared" si="14"/>
        <v>0</v>
      </c>
      <c r="N155" s="1">
        <f t="shared" si="15"/>
        <v>0</v>
      </c>
    </row>
    <row r="156" spans="1:14">
      <c r="A156" s="1" t="str">
        <f t="shared" si="12"/>
        <v>4162</v>
      </c>
      <c r="B156" s="1">
        <v>437</v>
      </c>
      <c r="C156" s="17" t="s">
        <v>444</v>
      </c>
      <c r="D156" s="1">
        <v>63917</v>
      </c>
      <c r="E156" s="1">
        <v>63635</v>
      </c>
      <c r="G156" s="1">
        <f t="shared" si="13"/>
        <v>282</v>
      </c>
      <c r="H156" s="1">
        <v>63917</v>
      </c>
      <c r="I156" s="1">
        <f t="shared" si="11"/>
        <v>64199</v>
      </c>
      <c r="K156" s="17">
        <f>IFERROR(VLOOKUP($A156,'Raw Data - Approved 2014 SWCAP'!$F$4:$R$588,4,FALSE),0)</f>
        <v>0</v>
      </c>
      <c r="L156" s="1">
        <f>IFERROR(VLOOKUP($A156,'Raw Data - Approved 2014 SWCAP'!$F$4:$R$588,5,FALSE),0)</f>
        <v>63635</v>
      </c>
      <c r="M156" s="1">
        <f t="shared" si="14"/>
        <v>63635</v>
      </c>
      <c r="N156" s="1">
        <f t="shared" si="15"/>
        <v>0</v>
      </c>
    </row>
    <row r="157" spans="1:14">
      <c r="A157" s="1" t="str">
        <f t="shared" si="12"/>
        <v>4171</v>
      </c>
      <c r="B157" s="1">
        <v>445</v>
      </c>
      <c r="C157" s="17" t="s">
        <v>452</v>
      </c>
      <c r="D157" s="1">
        <v>0</v>
      </c>
      <c r="E157" s="1">
        <v>0</v>
      </c>
      <c r="G157" s="1">
        <f t="shared" si="13"/>
        <v>0</v>
      </c>
      <c r="H157" s="1">
        <v>0</v>
      </c>
      <c r="I157" s="1">
        <f t="shared" si="11"/>
        <v>0</v>
      </c>
      <c r="K157" s="17">
        <f>IFERROR(VLOOKUP($A157,'Raw Data - Approved 2014 SWCAP'!$F$4:$R$588,4,FALSE),0)</f>
        <v>0</v>
      </c>
      <c r="L157" s="1">
        <f>IFERROR(VLOOKUP($A157,'Raw Data - Approved 2014 SWCAP'!$F$4:$R$588,5,FALSE),0)</f>
        <v>0</v>
      </c>
      <c r="M157" s="1">
        <f t="shared" si="14"/>
        <v>0</v>
      </c>
      <c r="N157" s="1">
        <f t="shared" si="15"/>
        <v>0</v>
      </c>
    </row>
    <row r="158" spans="1:14">
      <c r="A158" s="1" t="str">
        <f t="shared" si="12"/>
        <v>4195</v>
      </c>
      <c r="B158" s="1">
        <v>455</v>
      </c>
      <c r="C158" s="17" t="s">
        <v>462</v>
      </c>
      <c r="D158" s="1">
        <v>159148</v>
      </c>
      <c r="E158" s="1">
        <v>176672</v>
      </c>
      <c r="G158" s="1">
        <f t="shared" si="13"/>
        <v>-17524</v>
      </c>
      <c r="H158" s="1">
        <v>159148</v>
      </c>
      <c r="I158" s="1">
        <f t="shared" si="11"/>
        <v>141624</v>
      </c>
      <c r="K158" s="17">
        <f>IFERROR(VLOOKUP($A158,'Raw Data - Approved 2014 SWCAP'!$F$4:$R$588,4,FALSE),0)</f>
        <v>0</v>
      </c>
      <c r="L158" s="1">
        <f>IFERROR(VLOOKUP($A158,'Raw Data - Approved 2014 SWCAP'!$F$4:$R$588,5,FALSE),0)</f>
        <v>176672</v>
      </c>
      <c r="M158" s="1">
        <f t="shared" si="14"/>
        <v>176672</v>
      </c>
      <c r="N158" s="1">
        <f t="shared" si="15"/>
        <v>0</v>
      </c>
    </row>
    <row r="159" spans="1:14">
      <c r="A159" s="1" t="str">
        <f t="shared" si="12"/>
        <v>4198</v>
      </c>
      <c r="B159" s="1">
        <v>456</v>
      </c>
      <c r="C159" s="17" t="s">
        <v>463</v>
      </c>
      <c r="D159" s="1">
        <v>57903</v>
      </c>
      <c r="E159" s="1">
        <v>40096</v>
      </c>
      <c r="G159" s="1">
        <f t="shared" si="13"/>
        <v>17807</v>
      </c>
      <c r="H159" s="1">
        <v>57903</v>
      </c>
      <c r="I159" s="1">
        <f t="shared" si="11"/>
        <v>75710</v>
      </c>
      <c r="K159" s="17">
        <f>IFERROR(VLOOKUP($A159,'Raw Data - Approved 2014 SWCAP'!$F$4:$R$588,4,FALSE),0)</f>
        <v>0</v>
      </c>
      <c r="L159" s="1">
        <f>IFERROR(VLOOKUP($A159,'Raw Data - Approved 2014 SWCAP'!$F$4:$R$588,5,FALSE),0)</f>
        <v>40096</v>
      </c>
      <c r="M159" s="1">
        <f t="shared" si="14"/>
        <v>40096</v>
      </c>
      <c r="N159" s="1">
        <f t="shared" si="15"/>
        <v>0</v>
      </c>
    </row>
    <row r="160" spans="1:14">
      <c r="A160" s="1" t="str">
        <f t="shared" si="12"/>
        <v>4205</v>
      </c>
      <c r="B160" s="1">
        <v>463</v>
      </c>
      <c r="C160" s="17" t="s">
        <v>470</v>
      </c>
      <c r="D160" s="1">
        <v>0</v>
      </c>
      <c r="E160" s="1">
        <v>11124</v>
      </c>
      <c r="G160" s="1">
        <f t="shared" si="13"/>
        <v>-11124</v>
      </c>
      <c r="H160" s="1">
        <v>0</v>
      </c>
      <c r="I160" s="1">
        <f t="shared" si="11"/>
        <v>-11124</v>
      </c>
      <c r="K160" s="17">
        <f>IFERROR(VLOOKUP($A160,'Raw Data - Approved 2014 SWCAP'!$F$4:$R$588,4,FALSE),0)</f>
        <v>11124</v>
      </c>
      <c r="L160" s="1">
        <f>IFERROR(VLOOKUP($A160,'Raw Data - Approved 2014 SWCAP'!$F$4:$R$588,5,FALSE),0)</f>
        <v>0</v>
      </c>
      <c r="M160" s="1">
        <f t="shared" si="14"/>
        <v>11124</v>
      </c>
      <c r="N160" s="1">
        <f t="shared" si="15"/>
        <v>0</v>
      </c>
    </row>
    <row r="161" spans="1:14">
      <c r="A161" s="1" t="str">
        <f t="shared" si="12"/>
        <v>4216</v>
      </c>
      <c r="B161" s="1">
        <v>468</v>
      </c>
      <c r="C161" s="17" t="s">
        <v>475</v>
      </c>
      <c r="D161" s="1">
        <v>35661</v>
      </c>
      <c r="E161" s="1">
        <v>35898</v>
      </c>
      <c r="G161" s="1">
        <f t="shared" si="13"/>
        <v>-237</v>
      </c>
      <c r="H161" s="1">
        <v>35661</v>
      </c>
      <c r="I161" s="1">
        <f t="shared" si="11"/>
        <v>35424</v>
      </c>
      <c r="K161" s="17">
        <f>IFERROR(VLOOKUP($A161,'Raw Data - Approved 2014 SWCAP'!$F$4:$R$588,4,FALSE),0)</f>
        <v>0</v>
      </c>
      <c r="L161" s="1">
        <f>IFERROR(VLOOKUP($A161,'Raw Data - Approved 2014 SWCAP'!$F$4:$R$588,5,FALSE),0)</f>
        <v>35898</v>
      </c>
      <c r="M161" s="1">
        <f t="shared" si="14"/>
        <v>35898</v>
      </c>
      <c r="N161" s="1">
        <f t="shared" si="15"/>
        <v>0</v>
      </c>
    </row>
    <row r="162" spans="1:14">
      <c r="A162" s="1" t="str">
        <f t="shared" si="12"/>
        <v>4452</v>
      </c>
      <c r="B162" s="1">
        <v>510</v>
      </c>
      <c r="C162" s="17" t="s">
        <v>517</v>
      </c>
      <c r="D162" s="1">
        <v>460.09635722679195</v>
      </c>
      <c r="E162" s="1">
        <v>59925</v>
      </c>
      <c r="G162" s="1">
        <f t="shared" si="13"/>
        <v>-59464.903642773206</v>
      </c>
      <c r="H162" s="1">
        <v>460.09635722679195</v>
      </c>
      <c r="I162" s="1">
        <f t="shared" si="11"/>
        <v>-59004.807285546412</v>
      </c>
      <c r="K162" s="17">
        <f>IFERROR(VLOOKUP($A162,'Raw Data - Approved 2014 SWCAP'!$F$4:$R$588,4,FALSE),0)</f>
        <v>0</v>
      </c>
      <c r="L162" s="1">
        <f>IFERROR(VLOOKUP($A162,'Raw Data - Approved 2014 SWCAP'!$F$4:$R$588,5,FALSE),0)</f>
        <v>59925</v>
      </c>
      <c r="M162" s="1">
        <f t="shared" si="14"/>
        <v>59925</v>
      </c>
      <c r="N162" s="1">
        <f t="shared" si="15"/>
        <v>0</v>
      </c>
    </row>
    <row r="163" spans="1:14">
      <c r="A163" s="1" t="str">
        <f t="shared" si="12"/>
        <v>4461</v>
      </c>
      <c r="B163" s="1">
        <v>511</v>
      </c>
      <c r="C163" s="17" t="s">
        <v>518</v>
      </c>
      <c r="D163" s="1">
        <v>35201</v>
      </c>
      <c r="E163" s="1">
        <v>0</v>
      </c>
      <c r="H163" s="1">
        <v>35201</v>
      </c>
      <c r="I163" s="1">
        <f t="shared" si="11"/>
        <v>35201</v>
      </c>
      <c r="K163" s="17">
        <f>IFERROR(VLOOKUP($A163,'Raw Data - Approved 2014 SWCAP'!$F$4:$R$588,4,FALSE),0)</f>
        <v>0</v>
      </c>
      <c r="L163" s="1">
        <f>IFERROR(VLOOKUP($A163,'Raw Data - Approved 2014 SWCAP'!$F$4:$R$588,5,FALSE),0)</f>
        <v>0</v>
      </c>
      <c r="M163" s="1">
        <f t="shared" si="14"/>
        <v>0</v>
      </c>
      <c r="N163" s="1">
        <f t="shared" si="15"/>
        <v>0</v>
      </c>
    </row>
    <row r="164" spans="1:14">
      <c r="A164" s="1" t="str">
        <f t="shared" si="12"/>
        <v>4463</v>
      </c>
      <c r="B164" s="1">
        <v>513</v>
      </c>
      <c r="C164" s="17" t="s">
        <v>520</v>
      </c>
      <c r="D164" s="1">
        <v>1368</v>
      </c>
      <c r="E164" s="1">
        <v>0</v>
      </c>
      <c r="H164" s="1">
        <v>1368</v>
      </c>
      <c r="I164" s="1">
        <f t="shared" si="11"/>
        <v>1368</v>
      </c>
      <c r="K164" s="17">
        <f>IFERROR(VLOOKUP($A164,'Raw Data - Approved 2014 SWCAP'!$F$4:$R$588,4,FALSE),0)</f>
        <v>0</v>
      </c>
      <c r="L164" s="1">
        <f>IFERROR(VLOOKUP($A164,'Raw Data - Approved 2014 SWCAP'!$F$4:$R$588,5,FALSE),0)</f>
        <v>0</v>
      </c>
      <c r="M164" s="1">
        <f t="shared" si="14"/>
        <v>0</v>
      </c>
      <c r="N164" s="1">
        <f t="shared" si="15"/>
        <v>0</v>
      </c>
    </row>
    <row r="165" spans="1:14">
      <c r="A165" s="1" t="str">
        <f t="shared" si="12"/>
        <v>4467</v>
      </c>
      <c r="B165" s="1">
        <v>517</v>
      </c>
      <c r="C165" s="17" t="s">
        <v>524</v>
      </c>
      <c r="D165" s="1">
        <v>184</v>
      </c>
      <c r="E165" s="1">
        <v>0</v>
      </c>
      <c r="H165" s="1">
        <v>184</v>
      </c>
      <c r="I165" s="1">
        <f t="shared" si="11"/>
        <v>184</v>
      </c>
      <c r="K165" s="17">
        <f>IFERROR(VLOOKUP($A165,'Raw Data - Approved 2014 SWCAP'!$F$4:$R$588,4,FALSE),0)</f>
        <v>0</v>
      </c>
      <c r="L165" s="1">
        <f>IFERROR(VLOOKUP($A165,'Raw Data - Approved 2014 SWCAP'!$F$4:$R$588,5,FALSE),0)</f>
        <v>0</v>
      </c>
      <c r="M165" s="1">
        <f t="shared" si="14"/>
        <v>0</v>
      </c>
      <c r="N165" s="1">
        <f t="shared" si="15"/>
        <v>0</v>
      </c>
    </row>
    <row r="166" spans="1:14">
      <c r="A166" s="1" t="str">
        <f t="shared" si="12"/>
        <v>4490</v>
      </c>
      <c r="B166" s="1">
        <v>519</v>
      </c>
      <c r="C166" s="17" t="s">
        <v>526</v>
      </c>
      <c r="D166" s="1">
        <v>47505.982437777267</v>
      </c>
      <c r="E166" s="1">
        <v>47747</v>
      </c>
      <c r="G166" s="1">
        <f t="shared" si="13"/>
        <v>-241.01756222273252</v>
      </c>
      <c r="H166" s="1">
        <v>47505.982437777267</v>
      </c>
      <c r="I166" s="1">
        <f t="shared" si="11"/>
        <v>47264.964875554535</v>
      </c>
      <c r="K166" s="17">
        <f>IFERROR(VLOOKUP($A166,'Raw Data - Approved 2014 SWCAP'!$F$4:$R$588,4,FALSE),0)</f>
        <v>47417</v>
      </c>
      <c r="L166" s="1">
        <f>IFERROR(VLOOKUP($A166,'Raw Data - Approved 2014 SWCAP'!$F$4:$R$588,5,FALSE),0)</f>
        <v>330</v>
      </c>
      <c r="M166" s="1">
        <f t="shared" si="14"/>
        <v>47747</v>
      </c>
      <c r="N166" s="1">
        <f t="shared" si="15"/>
        <v>0</v>
      </c>
    </row>
    <row r="167" spans="1:14">
      <c r="A167" s="1" t="str">
        <f t="shared" si="12"/>
        <v>4554</v>
      </c>
      <c r="B167" s="1">
        <v>535</v>
      </c>
      <c r="C167" s="17" t="s">
        <v>542</v>
      </c>
      <c r="D167" s="1">
        <v>568532</v>
      </c>
      <c r="E167" s="1">
        <v>637536</v>
      </c>
      <c r="G167" s="1">
        <f t="shared" si="13"/>
        <v>-69004</v>
      </c>
      <c r="H167" s="1">
        <v>568532</v>
      </c>
      <c r="I167" s="1">
        <f t="shared" si="11"/>
        <v>499528</v>
      </c>
      <c r="K167" s="17">
        <f>IFERROR(VLOOKUP($A167,'Raw Data - Approved 2014 SWCAP'!$F$4:$R$588,4,FALSE),0)</f>
        <v>0</v>
      </c>
      <c r="L167" s="1">
        <f>IFERROR(VLOOKUP($A167,'Raw Data - Approved 2014 SWCAP'!$F$4:$R$588,5,FALSE),0)</f>
        <v>637536</v>
      </c>
      <c r="M167" s="1">
        <f t="shared" si="14"/>
        <v>637536</v>
      </c>
      <c r="N167" s="1">
        <f t="shared" si="15"/>
        <v>0</v>
      </c>
    </row>
    <row r="168" spans="1:14">
      <c r="A168" s="1" t="str">
        <f t="shared" si="12"/>
        <v>4681</v>
      </c>
      <c r="B168" s="1">
        <v>542</v>
      </c>
      <c r="C168" s="17" t="s">
        <v>549</v>
      </c>
      <c r="D168" s="1">
        <v>11775.727970389638</v>
      </c>
      <c r="E168" s="1">
        <v>9918</v>
      </c>
      <c r="G168" s="1">
        <f t="shared" si="13"/>
        <v>1857.7279703896384</v>
      </c>
      <c r="H168" s="1">
        <v>11775.727970389638</v>
      </c>
      <c r="I168" s="1">
        <f t="shared" si="11"/>
        <v>13633.455940779277</v>
      </c>
      <c r="K168" s="17">
        <f>IFERROR(VLOOKUP($A168,'Raw Data - Approved 2014 SWCAP'!$F$4:$R$588,4,FALSE),0)</f>
        <v>9850</v>
      </c>
      <c r="L168" s="1">
        <f>IFERROR(VLOOKUP($A168,'Raw Data - Approved 2014 SWCAP'!$F$4:$R$588,5,FALSE),0)</f>
        <v>68</v>
      </c>
      <c r="M168" s="1">
        <f t="shared" si="14"/>
        <v>9918</v>
      </c>
      <c r="N168" s="1">
        <f t="shared" si="15"/>
        <v>0</v>
      </c>
    </row>
    <row r="169" spans="1:14">
      <c r="A169" s="1" t="str">
        <f t="shared" si="12"/>
        <v>4688</v>
      </c>
      <c r="B169" s="1">
        <v>549</v>
      </c>
      <c r="C169" s="17" t="s">
        <v>556</v>
      </c>
      <c r="D169" s="1">
        <v>1775</v>
      </c>
      <c r="E169" s="1">
        <v>1507</v>
      </c>
      <c r="G169" s="1">
        <f t="shared" si="13"/>
        <v>268</v>
      </c>
      <c r="H169" s="1">
        <v>1775</v>
      </c>
      <c r="I169" s="1">
        <f t="shared" si="11"/>
        <v>2043</v>
      </c>
      <c r="K169" s="17">
        <f>IFERROR(VLOOKUP($A169,'Raw Data - Approved 2014 SWCAP'!$F$4:$R$588,4,FALSE),0)</f>
        <v>0</v>
      </c>
      <c r="L169" s="1">
        <f>IFERROR(VLOOKUP($A169,'Raw Data - Approved 2014 SWCAP'!$F$4:$R$588,5,FALSE),0)</f>
        <v>1507</v>
      </c>
      <c r="M169" s="1">
        <f t="shared" si="14"/>
        <v>1507</v>
      </c>
      <c r="N169" s="1">
        <f t="shared" si="15"/>
        <v>0</v>
      </c>
    </row>
    <row r="170" spans="1:14">
      <c r="A170" s="1" t="str">
        <f t="shared" si="12"/>
        <v>4689</v>
      </c>
      <c r="B170" s="1">
        <v>550</v>
      </c>
      <c r="C170" s="17" t="s">
        <v>557</v>
      </c>
      <c r="D170" s="1">
        <v>0</v>
      </c>
      <c r="E170" s="1">
        <v>281</v>
      </c>
      <c r="G170" s="1">
        <f t="shared" si="13"/>
        <v>-281</v>
      </c>
      <c r="H170" s="1">
        <v>0</v>
      </c>
      <c r="I170" s="1">
        <f t="shared" si="11"/>
        <v>-281</v>
      </c>
      <c r="K170" s="17">
        <f>IFERROR(VLOOKUP($A170,'Raw Data - Approved 2014 SWCAP'!$F$4:$R$588,4,FALSE),0)</f>
        <v>0</v>
      </c>
      <c r="L170" s="1">
        <f>IFERROR(VLOOKUP($A170,'Raw Data - Approved 2014 SWCAP'!$F$4:$R$588,5,FALSE),0)</f>
        <v>281</v>
      </c>
      <c r="M170" s="1">
        <f t="shared" si="14"/>
        <v>281</v>
      </c>
      <c r="N170" s="1">
        <f t="shared" si="15"/>
        <v>0</v>
      </c>
    </row>
    <row r="171" spans="1:14">
      <c r="A171" s="1" t="str">
        <f t="shared" si="12"/>
        <v>4691</v>
      </c>
      <c r="B171" s="1">
        <v>551</v>
      </c>
      <c r="C171" s="17" t="s">
        <v>558</v>
      </c>
      <c r="D171" s="1">
        <v>279</v>
      </c>
      <c r="E171" s="1">
        <v>281</v>
      </c>
      <c r="G171" s="1">
        <f t="shared" si="13"/>
        <v>-2</v>
      </c>
      <c r="H171" s="1">
        <v>279</v>
      </c>
      <c r="I171" s="1">
        <f t="shared" si="11"/>
        <v>277</v>
      </c>
      <c r="K171" s="17">
        <f>IFERROR(VLOOKUP($A171,'Raw Data - Approved 2014 SWCAP'!$F$4:$R$588,4,FALSE),0)</f>
        <v>0</v>
      </c>
      <c r="L171" s="1">
        <f>IFERROR(VLOOKUP($A171,'Raw Data - Approved 2014 SWCAP'!$F$4:$R$588,5,FALSE),0)</f>
        <v>281</v>
      </c>
      <c r="M171" s="1">
        <f t="shared" si="14"/>
        <v>281</v>
      </c>
      <c r="N171" s="1">
        <f t="shared" si="15"/>
        <v>0</v>
      </c>
    </row>
    <row r="172" spans="1:14">
      <c r="A172" s="1" t="str">
        <f t="shared" si="12"/>
        <v>4701</v>
      </c>
      <c r="B172" s="1">
        <v>552</v>
      </c>
      <c r="C172" s="17" t="s">
        <v>559</v>
      </c>
      <c r="D172" s="1">
        <v>871</v>
      </c>
      <c r="E172" s="1">
        <v>0</v>
      </c>
      <c r="H172" s="1">
        <v>871</v>
      </c>
      <c r="I172" s="1">
        <f t="shared" si="11"/>
        <v>871</v>
      </c>
      <c r="K172" s="17">
        <f>IFERROR(VLOOKUP($A172,'Raw Data - Approved 2014 SWCAP'!$F$4:$R$588,4,FALSE),0)</f>
        <v>0</v>
      </c>
      <c r="L172" s="1">
        <f>IFERROR(VLOOKUP($A172,'Raw Data - Approved 2014 SWCAP'!$F$4:$R$588,5,FALSE),0)</f>
        <v>0</v>
      </c>
      <c r="M172" s="1">
        <f t="shared" si="14"/>
        <v>0</v>
      </c>
      <c r="N172" s="1">
        <f t="shared" si="15"/>
        <v>0</v>
      </c>
    </row>
    <row r="173" spans="1:14">
      <c r="A173" s="1" t="str">
        <f t="shared" si="12"/>
        <v>4706</v>
      </c>
      <c r="B173" s="1">
        <v>556</v>
      </c>
      <c r="C173" s="17" t="s">
        <v>563</v>
      </c>
      <c r="D173" s="1">
        <v>18176</v>
      </c>
      <c r="E173" s="1">
        <v>9422</v>
      </c>
      <c r="G173" s="1">
        <f t="shared" si="13"/>
        <v>8754</v>
      </c>
      <c r="H173" s="1">
        <v>18176</v>
      </c>
      <c r="I173" s="1">
        <f t="shared" si="11"/>
        <v>26930</v>
      </c>
      <c r="K173" s="17">
        <f>IFERROR(VLOOKUP($A173,'Raw Data - Approved 2014 SWCAP'!$F$4:$R$588,4,FALSE),0)</f>
        <v>0</v>
      </c>
      <c r="L173" s="1">
        <f>IFERROR(VLOOKUP($A173,'Raw Data - Approved 2014 SWCAP'!$F$4:$R$588,5,FALSE),0)</f>
        <v>9422</v>
      </c>
      <c r="M173" s="1">
        <f t="shared" si="14"/>
        <v>9422</v>
      </c>
      <c r="N173" s="1">
        <f t="shared" si="15"/>
        <v>0</v>
      </c>
    </row>
    <row r="174" spans="1:14">
      <c r="A174" s="1" t="str">
        <f t="shared" si="12"/>
        <v>4707</v>
      </c>
      <c r="B174" s="1">
        <v>557</v>
      </c>
      <c r="C174" s="17" t="s">
        <v>564</v>
      </c>
      <c r="D174" s="1">
        <v>1767</v>
      </c>
      <c r="E174" s="1">
        <v>0</v>
      </c>
      <c r="H174" s="1">
        <v>1767</v>
      </c>
      <c r="I174" s="1">
        <f t="shared" si="11"/>
        <v>1767</v>
      </c>
      <c r="K174" s="17">
        <f>IFERROR(VLOOKUP($A174,'Raw Data - Approved 2014 SWCAP'!$F$4:$R$588,4,FALSE),0)</f>
        <v>0</v>
      </c>
      <c r="L174" s="1">
        <f>IFERROR(VLOOKUP($A174,'Raw Data - Approved 2014 SWCAP'!$F$4:$R$588,5,FALSE),0)</f>
        <v>0</v>
      </c>
      <c r="M174" s="1">
        <f t="shared" si="14"/>
        <v>0</v>
      </c>
      <c r="N174" s="1">
        <f t="shared" si="15"/>
        <v>0</v>
      </c>
    </row>
    <row r="175" spans="1:14">
      <c r="A175" s="1" t="str">
        <f t="shared" si="12"/>
        <v>4709</v>
      </c>
      <c r="B175" s="1">
        <v>559</v>
      </c>
      <c r="C175" s="17" t="s">
        <v>566</v>
      </c>
      <c r="D175" s="1">
        <v>7760</v>
      </c>
      <c r="E175" s="1">
        <v>8138</v>
      </c>
      <c r="G175" s="1">
        <f t="shared" si="13"/>
        <v>-378</v>
      </c>
      <c r="H175" s="1">
        <v>7760</v>
      </c>
      <c r="I175" s="1">
        <f t="shared" si="11"/>
        <v>7382</v>
      </c>
      <c r="K175" s="17">
        <f>IFERROR(VLOOKUP($A175,'Raw Data - Approved 2014 SWCAP'!$F$4:$R$588,4,FALSE),0)</f>
        <v>0</v>
      </c>
      <c r="L175" s="1">
        <f>IFERROR(VLOOKUP($A175,'Raw Data - Approved 2014 SWCAP'!$F$4:$R$588,5,FALSE),0)</f>
        <v>8138</v>
      </c>
      <c r="M175" s="1">
        <f t="shared" si="14"/>
        <v>8138</v>
      </c>
      <c r="N175" s="1">
        <f t="shared" si="15"/>
        <v>0</v>
      </c>
    </row>
    <row r="176" spans="1:14">
      <c r="A176" s="1" t="str">
        <f t="shared" si="12"/>
        <v>4711</v>
      </c>
      <c r="B176" s="1">
        <v>561</v>
      </c>
      <c r="C176" s="17" t="s">
        <v>568</v>
      </c>
      <c r="D176" s="1">
        <v>2451</v>
      </c>
      <c r="E176" s="1">
        <v>2584</v>
      </c>
      <c r="G176" s="1">
        <f t="shared" si="13"/>
        <v>-133</v>
      </c>
      <c r="H176" s="1">
        <v>2451</v>
      </c>
      <c r="I176" s="1">
        <f t="shared" si="11"/>
        <v>2318</v>
      </c>
      <c r="K176" s="17">
        <f>IFERROR(VLOOKUP($A176,'Raw Data - Approved 2014 SWCAP'!$F$4:$R$588,4,FALSE),0)</f>
        <v>0</v>
      </c>
      <c r="L176" s="1">
        <f>IFERROR(VLOOKUP($A176,'Raw Data - Approved 2014 SWCAP'!$F$4:$R$588,5,FALSE),0)</f>
        <v>2584</v>
      </c>
      <c r="M176" s="1">
        <f t="shared" si="14"/>
        <v>2584</v>
      </c>
      <c r="N176" s="1">
        <f t="shared" si="15"/>
        <v>0</v>
      </c>
    </row>
    <row r="177" spans="1:14">
      <c r="A177" s="1" t="str">
        <f t="shared" si="12"/>
        <v>4713</v>
      </c>
      <c r="B177" s="1">
        <v>563</v>
      </c>
      <c r="C177" s="17" t="s">
        <v>570</v>
      </c>
      <c r="D177" s="1">
        <v>140287</v>
      </c>
      <c r="E177" s="1">
        <v>67708</v>
      </c>
      <c r="G177" s="1">
        <f t="shared" si="13"/>
        <v>72579</v>
      </c>
      <c r="H177" s="1">
        <v>140287</v>
      </c>
      <c r="I177" s="1">
        <f t="shared" si="11"/>
        <v>212866</v>
      </c>
      <c r="K177" s="17">
        <f>IFERROR(VLOOKUP($A177,'Raw Data - Approved 2014 SWCAP'!$F$4:$R$588,4,FALSE),0)</f>
        <v>0</v>
      </c>
      <c r="L177" s="1">
        <f>IFERROR(VLOOKUP($A177,'Raw Data - Approved 2014 SWCAP'!$F$4:$R$588,5,FALSE),0)</f>
        <v>67708</v>
      </c>
      <c r="M177" s="1">
        <f t="shared" si="14"/>
        <v>67708</v>
      </c>
      <c r="N177" s="1">
        <f t="shared" si="15"/>
        <v>0</v>
      </c>
    </row>
    <row r="178" spans="1:14">
      <c r="A178" s="1" t="str">
        <f t="shared" si="12"/>
        <v>4714</v>
      </c>
      <c r="B178" s="1">
        <v>564</v>
      </c>
      <c r="C178" s="17" t="s">
        <v>571</v>
      </c>
      <c r="D178" s="1">
        <v>0</v>
      </c>
      <c r="E178" s="1">
        <v>5613</v>
      </c>
      <c r="G178" s="1">
        <f t="shared" si="13"/>
        <v>-5613</v>
      </c>
      <c r="H178" s="1">
        <v>0</v>
      </c>
      <c r="I178" s="1">
        <f t="shared" si="11"/>
        <v>-5613</v>
      </c>
      <c r="K178" s="17">
        <f>IFERROR(VLOOKUP($A178,'Raw Data - Approved 2014 SWCAP'!$F$4:$R$588,4,FALSE),0)</f>
        <v>0</v>
      </c>
      <c r="L178" s="1">
        <f>IFERROR(VLOOKUP($A178,'Raw Data - Approved 2014 SWCAP'!$F$4:$R$588,5,FALSE),0)</f>
        <v>5613</v>
      </c>
      <c r="M178" s="1">
        <f t="shared" si="14"/>
        <v>5613</v>
      </c>
      <c r="N178" s="1">
        <f t="shared" si="15"/>
        <v>0</v>
      </c>
    </row>
    <row r="179" spans="1:14">
      <c r="A179" s="1" t="str">
        <f t="shared" si="12"/>
        <v>4715</v>
      </c>
      <c r="B179" s="1">
        <v>565</v>
      </c>
      <c r="C179" s="17" t="s">
        <v>572</v>
      </c>
      <c r="D179" s="1">
        <v>8502</v>
      </c>
      <c r="E179" s="1">
        <v>8938</v>
      </c>
      <c r="G179" s="1">
        <f t="shared" si="13"/>
        <v>-436</v>
      </c>
      <c r="H179" s="1">
        <v>8502</v>
      </c>
      <c r="I179" s="1">
        <f t="shared" si="11"/>
        <v>8066</v>
      </c>
      <c r="K179" s="17">
        <f>IFERROR(VLOOKUP($A179,'Raw Data - Approved 2014 SWCAP'!$F$4:$R$588,4,FALSE),0)</f>
        <v>0</v>
      </c>
      <c r="L179" s="1">
        <f>IFERROR(VLOOKUP($A179,'Raw Data - Approved 2014 SWCAP'!$F$4:$R$588,5,FALSE),0)</f>
        <v>8938</v>
      </c>
      <c r="M179" s="1">
        <f t="shared" si="14"/>
        <v>8938</v>
      </c>
      <c r="N179" s="1">
        <f t="shared" si="15"/>
        <v>0</v>
      </c>
    </row>
    <row r="180" spans="1:14">
      <c r="A180" s="1" t="str">
        <f t="shared" si="12"/>
        <v>4717</v>
      </c>
      <c r="B180" s="1">
        <v>566</v>
      </c>
      <c r="C180" s="17" t="s">
        <v>573</v>
      </c>
      <c r="D180" s="1">
        <v>5757</v>
      </c>
      <c r="E180" s="1">
        <v>6069</v>
      </c>
      <c r="G180" s="1">
        <f t="shared" si="13"/>
        <v>-312</v>
      </c>
      <c r="H180" s="1">
        <v>5757</v>
      </c>
      <c r="I180" s="1">
        <f t="shared" si="11"/>
        <v>5445</v>
      </c>
      <c r="K180" s="17">
        <f>IFERROR(VLOOKUP($A180,'Raw Data - Approved 2014 SWCAP'!$F$4:$R$588,4,FALSE),0)</f>
        <v>0</v>
      </c>
      <c r="L180" s="1">
        <f>IFERROR(VLOOKUP($A180,'Raw Data - Approved 2014 SWCAP'!$F$4:$R$588,5,FALSE),0)</f>
        <v>6069</v>
      </c>
      <c r="M180" s="1">
        <f t="shared" si="14"/>
        <v>6069</v>
      </c>
      <c r="N180" s="1">
        <f t="shared" si="15"/>
        <v>0</v>
      </c>
    </row>
    <row r="181" spans="1:14">
      <c r="A181" s="1" t="str">
        <f t="shared" si="12"/>
        <v>4721</v>
      </c>
      <c r="B181" s="1">
        <v>567</v>
      </c>
      <c r="C181" s="17" t="s">
        <v>574</v>
      </c>
      <c r="D181" s="1">
        <v>96</v>
      </c>
      <c r="E181" s="1">
        <v>0</v>
      </c>
      <c r="H181" s="1">
        <v>96</v>
      </c>
      <c r="I181" s="1">
        <f t="shared" si="11"/>
        <v>96</v>
      </c>
      <c r="K181" s="17">
        <f>IFERROR(VLOOKUP($A181,'Raw Data - Approved 2014 SWCAP'!$F$4:$R$588,4,FALSE),0)</f>
        <v>0</v>
      </c>
      <c r="L181" s="1">
        <f>IFERROR(VLOOKUP($A181,'Raw Data - Approved 2014 SWCAP'!$F$4:$R$588,5,FALSE),0)</f>
        <v>0</v>
      </c>
      <c r="M181" s="1">
        <f t="shared" si="14"/>
        <v>0</v>
      </c>
      <c r="N181" s="1">
        <f t="shared" si="15"/>
        <v>0</v>
      </c>
    </row>
    <row r="182" spans="1:14">
      <c r="A182" s="1" t="str">
        <f t="shared" si="12"/>
        <v>4722</v>
      </c>
      <c r="B182" s="1">
        <v>568</v>
      </c>
      <c r="C182" s="17" t="s">
        <v>575</v>
      </c>
      <c r="D182" s="1">
        <v>1534</v>
      </c>
      <c r="E182" s="1">
        <v>1548</v>
      </c>
      <c r="G182" s="1">
        <f t="shared" si="13"/>
        <v>-14</v>
      </c>
      <c r="H182" s="1">
        <v>1534</v>
      </c>
      <c r="I182" s="1">
        <f t="shared" si="11"/>
        <v>1520</v>
      </c>
      <c r="K182" s="17">
        <f>IFERROR(VLOOKUP($A182,'Raw Data - Approved 2014 SWCAP'!$F$4:$R$588,4,FALSE),0)</f>
        <v>0</v>
      </c>
      <c r="L182" s="1">
        <f>IFERROR(VLOOKUP($A182,'Raw Data - Approved 2014 SWCAP'!$F$4:$R$588,5,FALSE),0)</f>
        <v>1548</v>
      </c>
      <c r="M182" s="1">
        <f t="shared" si="14"/>
        <v>1548</v>
      </c>
      <c r="N182" s="1">
        <f t="shared" si="15"/>
        <v>0</v>
      </c>
    </row>
    <row r="183" spans="1:14">
      <c r="A183" s="1" t="str">
        <f t="shared" si="12"/>
        <v>4727</v>
      </c>
      <c r="B183" s="1">
        <v>569</v>
      </c>
      <c r="C183" s="17" t="s">
        <v>576</v>
      </c>
      <c r="D183" s="1">
        <v>738.7024952015355</v>
      </c>
      <c r="E183" s="1">
        <v>0</v>
      </c>
      <c r="H183" s="1">
        <v>738.7024952015355</v>
      </c>
      <c r="I183" s="1">
        <f t="shared" si="11"/>
        <v>738.7024952015355</v>
      </c>
      <c r="K183" s="17">
        <f>IFERROR(VLOOKUP($A183,'Raw Data - Approved 2014 SWCAP'!$F$4:$R$588,4,FALSE),0)</f>
        <v>0</v>
      </c>
      <c r="L183" s="1">
        <f>IFERROR(VLOOKUP($A183,'Raw Data - Approved 2014 SWCAP'!$F$4:$R$588,5,FALSE),0)</f>
        <v>0</v>
      </c>
      <c r="M183" s="1">
        <f t="shared" si="14"/>
        <v>0</v>
      </c>
      <c r="N183" s="1">
        <f t="shared" si="15"/>
        <v>0</v>
      </c>
    </row>
    <row r="184" spans="1:14">
      <c r="A184" s="1" t="str">
        <f t="shared" si="12"/>
        <v>4729</v>
      </c>
      <c r="B184" s="1">
        <v>571</v>
      </c>
      <c r="C184" s="17" t="s">
        <v>578</v>
      </c>
      <c r="D184" s="1">
        <v>1004</v>
      </c>
      <c r="E184" s="1">
        <v>0</v>
      </c>
      <c r="H184" s="1">
        <v>1004</v>
      </c>
      <c r="I184" s="1">
        <f t="shared" si="11"/>
        <v>1004</v>
      </c>
      <c r="K184" s="17">
        <f>IFERROR(VLOOKUP($A184,'Raw Data - Approved 2014 SWCAP'!$F$4:$R$588,4,FALSE),0)</f>
        <v>0</v>
      </c>
      <c r="L184" s="1">
        <f>IFERROR(VLOOKUP($A184,'Raw Data - Approved 2014 SWCAP'!$F$4:$R$588,5,FALSE),0)</f>
        <v>0</v>
      </c>
      <c r="M184" s="1">
        <f t="shared" si="14"/>
        <v>0</v>
      </c>
      <c r="N184" s="1">
        <f t="shared" si="15"/>
        <v>0</v>
      </c>
    </row>
    <row r="185" spans="1:14">
      <c r="A185" s="1" t="str">
        <f t="shared" si="12"/>
        <v>4731</v>
      </c>
      <c r="B185" s="1">
        <v>573</v>
      </c>
      <c r="C185" s="17" t="s">
        <v>580</v>
      </c>
      <c r="D185" s="1">
        <v>1385</v>
      </c>
      <c r="E185" s="1">
        <v>1460</v>
      </c>
      <c r="G185" s="1">
        <f t="shared" si="13"/>
        <v>-75</v>
      </c>
      <c r="H185" s="1">
        <v>1385</v>
      </c>
      <c r="I185" s="1">
        <f t="shared" si="11"/>
        <v>1310</v>
      </c>
      <c r="K185" s="17">
        <f>IFERROR(VLOOKUP($A185,'Raw Data - Approved 2014 SWCAP'!$F$4:$R$588,4,FALSE),0)</f>
        <v>0</v>
      </c>
      <c r="L185" s="1">
        <f>IFERROR(VLOOKUP($A185,'Raw Data - Approved 2014 SWCAP'!$F$4:$R$588,5,FALSE),0)</f>
        <v>1460</v>
      </c>
      <c r="M185" s="1">
        <f t="shared" si="14"/>
        <v>1460</v>
      </c>
      <c r="N185" s="1">
        <f t="shared" si="15"/>
        <v>0</v>
      </c>
    </row>
    <row r="186" spans="1:14">
      <c r="A186" s="1" t="str">
        <f t="shared" si="12"/>
        <v>4732</v>
      </c>
      <c r="B186" s="1">
        <v>574</v>
      </c>
      <c r="C186" s="17" t="s">
        <v>581</v>
      </c>
      <c r="D186" s="1">
        <v>881</v>
      </c>
      <c r="E186" s="1">
        <v>911</v>
      </c>
      <c r="G186" s="1">
        <f t="shared" si="13"/>
        <v>-30</v>
      </c>
      <c r="H186" s="1">
        <v>881</v>
      </c>
      <c r="I186" s="1">
        <f t="shared" si="11"/>
        <v>851</v>
      </c>
      <c r="K186" s="17">
        <f>IFERROR(VLOOKUP($A186,'Raw Data - Approved 2014 SWCAP'!$F$4:$R$588,4,FALSE),0)</f>
        <v>0</v>
      </c>
      <c r="L186" s="1">
        <f>IFERROR(VLOOKUP($A186,'Raw Data - Approved 2014 SWCAP'!$F$4:$R$588,5,FALSE),0)</f>
        <v>911</v>
      </c>
      <c r="M186" s="1">
        <f t="shared" si="14"/>
        <v>911</v>
      </c>
      <c r="N186" s="1">
        <f t="shared" si="15"/>
        <v>0</v>
      </c>
    </row>
    <row r="187" spans="1:14">
      <c r="A187" s="1" t="str">
        <f t="shared" si="12"/>
        <v>4733</v>
      </c>
      <c r="B187" s="1">
        <v>575</v>
      </c>
      <c r="C187" s="17" t="s">
        <v>582</v>
      </c>
      <c r="D187" s="1">
        <v>0</v>
      </c>
      <c r="E187" s="1">
        <v>10306</v>
      </c>
      <c r="G187" s="1">
        <f t="shared" si="13"/>
        <v>-10306</v>
      </c>
      <c r="H187" s="1">
        <v>0</v>
      </c>
      <c r="I187" s="1">
        <f t="shared" si="11"/>
        <v>-10306</v>
      </c>
      <c r="K187" s="17">
        <f>IFERROR(VLOOKUP($A187,'Raw Data - Approved 2014 SWCAP'!$F$4:$R$588,4,FALSE),0)</f>
        <v>0</v>
      </c>
      <c r="L187" s="1">
        <f>IFERROR(VLOOKUP($A187,'Raw Data - Approved 2014 SWCAP'!$F$4:$R$588,5,FALSE),0)</f>
        <v>10306</v>
      </c>
      <c r="M187" s="1">
        <f t="shared" si="14"/>
        <v>10306</v>
      </c>
      <c r="N187" s="1">
        <f t="shared" si="15"/>
        <v>0</v>
      </c>
    </row>
    <row r="188" spans="1:14">
      <c r="A188" s="1" t="str">
        <f t="shared" si="12"/>
        <v>4735</v>
      </c>
      <c r="B188" s="1">
        <v>577</v>
      </c>
      <c r="C188" s="17" t="s">
        <v>584</v>
      </c>
      <c r="D188" s="1">
        <v>16578</v>
      </c>
      <c r="E188" s="1">
        <v>16952</v>
      </c>
      <c r="G188" s="1">
        <f t="shared" si="13"/>
        <v>-374</v>
      </c>
      <c r="H188" s="1">
        <v>16578</v>
      </c>
      <c r="I188" s="1">
        <f t="shared" si="11"/>
        <v>16204</v>
      </c>
      <c r="K188" s="17">
        <f>IFERROR(VLOOKUP($A188,'Raw Data - Approved 2014 SWCAP'!$F$4:$R$588,4,FALSE),0)</f>
        <v>0</v>
      </c>
      <c r="L188" s="1">
        <f>IFERROR(VLOOKUP($A188,'Raw Data - Approved 2014 SWCAP'!$F$4:$R$588,5,FALSE),0)</f>
        <v>16952</v>
      </c>
      <c r="M188" s="1">
        <f t="shared" si="14"/>
        <v>16952</v>
      </c>
      <c r="N188" s="1">
        <f t="shared" si="15"/>
        <v>0</v>
      </c>
    </row>
    <row r="189" spans="1:14">
      <c r="A189" s="1" t="str">
        <f t="shared" si="12"/>
        <v>4740</v>
      </c>
      <c r="B189" s="1">
        <v>582</v>
      </c>
      <c r="C189" s="17" t="s">
        <v>589</v>
      </c>
      <c r="D189" s="1">
        <v>1833</v>
      </c>
      <c r="E189" s="1">
        <v>1921</v>
      </c>
      <c r="G189" s="1">
        <f t="shared" si="13"/>
        <v>-88</v>
      </c>
      <c r="H189" s="1">
        <v>1833</v>
      </c>
      <c r="I189" s="1">
        <f t="shared" si="11"/>
        <v>1745</v>
      </c>
      <c r="K189" s="17">
        <f>IFERROR(VLOOKUP($A189,'Raw Data - Approved 2014 SWCAP'!$F$4:$R$588,4,FALSE),0)</f>
        <v>0</v>
      </c>
      <c r="L189" s="1">
        <f>IFERROR(VLOOKUP($A189,'Raw Data - Approved 2014 SWCAP'!$F$4:$R$588,5,FALSE),0)</f>
        <v>1921</v>
      </c>
      <c r="M189" s="1">
        <f t="shared" si="14"/>
        <v>1921</v>
      </c>
      <c r="N189" s="1">
        <f t="shared" si="15"/>
        <v>0</v>
      </c>
    </row>
    <row r="190" spans="1:14">
      <c r="A190" s="1" t="str">
        <f t="shared" si="12"/>
        <v>4741</v>
      </c>
      <c r="B190" s="1">
        <v>583</v>
      </c>
      <c r="C190" s="17" t="s">
        <v>590</v>
      </c>
      <c r="D190" s="1">
        <v>20472</v>
      </c>
      <c r="E190" s="1">
        <v>21580</v>
      </c>
      <c r="G190" s="1">
        <f t="shared" si="13"/>
        <v>-1108</v>
      </c>
      <c r="H190" s="1">
        <v>20472</v>
      </c>
      <c r="I190" s="1">
        <f t="shared" si="11"/>
        <v>19364</v>
      </c>
      <c r="K190" s="17">
        <f>IFERROR(VLOOKUP($A190,'Raw Data - Approved 2014 SWCAP'!$F$4:$R$588,4,FALSE),0)</f>
        <v>0</v>
      </c>
      <c r="L190" s="1">
        <f>IFERROR(VLOOKUP($A190,'Raw Data - Approved 2014 SWCAP'!$F$4:$R$588,5,FALSE),0)</f>
        <v>21580</v>
      </c>
      <c r="M190" s="1">
        <f t="shared" si="14"/>
        <v>21580</v>
      </c>
      <c r="N190" s="1">
        <f t="shared" si="15"/>
        <v>0</v>
      </c>
    </row>
    <row r="191" spans="1:14">
      <c r="A191" s="1" t="str">
        <f t="shared" si="12"/>
        <v>4742</v>
      </c>
      <c r="B191" s="1">
        <v>584</v>
      </c>
      <c r="C191" s="17" t="s">
        <v>591</v>
      </c>
      <c r="D191" s="1">
        <v>3268</v>
      </c>
      <c r="E191" s="1">
        <v>3444</v>
      </c>
      <c r="G191" s="1">
        <f t="shared" si="13"/>
        <v>-176</v>
      </c>
      <c r="H191" s="1">
        <v>3268</v>
      </c>
      <c r="I191" s="1">
        <f t="shared" si="11"/>
        <v>3092</v>
      </c>
      <c r="K191" s="17">
        <f>IFERROR(VLOOKUP($A191,'Raw Data - Approved 2014 SWCAP'!$F$4:$R$588,4,FALSE),0)</f>
        <v>0</v>
      </c>
      <c r="L191" s="1">
        <f>IFERROR(VLOOKUP($A191,'Raw Data - Approved 2014 SWCAP'!$F$4:$R$588,5,FALSE),0)</f>
        <v>3444</v>
      </c>
      <c r="M191" s="1">
        <f t="shared" si="14"/>
        <v>3444</v>
      </c>
      <c r="N191" s="1">
        <f t="shared" si="15"/>
        <v>0</v>
      </c>
    </row>
    <row r="192" spans="1:14">
      <c r="A192" s="1" t="str">
        <f t="shared" si="12"/>
        <v>4744</v>
      </c>
      <c r="B192" s="1">
        <v>586</v>
      </c>
      <c r="C192" s="17" t="s">
        <v>593</v>
      </c>
      <c r="D192" s="1">
        <v>6504</v>
      </c>
      <c r="E192" s="1">
        <v>6856</v>
      </c>
      <c r="G192" s="1">
        <f t="shared" si="13"/>
        <v>-352</v>
      </c>
      <c r="H192" s="1">
        <v>6504</v>
      </c>
      <c r="I192" s="1">
        <f t="shared" si="11"/>
        <v>6152</v>
      </c>
      <c r="K192" s="17">
        <f>IFERROR(VLOOKUP($A192,'Raw Data - Approved 2014 SWCAP'!$F$4:$R$588,4,FALSE),0)</f>
        <v>0</v>
      </c>
      <c r="L192" s="1">
        <f>IFERROR(VLOOKUP($A192,'Raw Data - Approved 2014 SWCAP'!$F$4:$R$588,5,FALSE),0)</f>
        <v>6856</v>
      </c>
      <c r="M192" s="1">
        <f t="shared" si="14"/>
        <v>6856</v>
      </c>
      <c r="N192" s="1">
        <f t="shared" si="15"/>
        <v>0</v>
      </c>
    </row>
    <row r="193" spans="1:14">
      <c r="A193" s="1" t="str">
        <f t="shared" si="12"/>
        <v>4745</v>
      </c>
      <c r="B193" s="1">
        <v>587</v>
      </c>
      <c r="C193" s="17" t="s">
        <v>594</v>
      </c>
      <c r="D193" s="1">
        <v>15052</v>
      </c>
      <c r="E193" s="1">
        <v>15851</v>
      </c>
      <c r="G193" s="1">
        <f t="shared" si="13"/>
        <v>-799</v>
      </c>
      <c r="H193" s="1">
        <v>15052</v>
      </c>
      <c r="I193" s="1">
        <f t="shared" si="11"/>
        <v>14253</v>
      </c>
      <c r="K193" s="17">
        <f>IFERROR(VLOOKUP($A193,'Raw Data - Approved 2014 SWCAP'!$F$4:$R$588,4,FALSE),0)</f>
        <v>0</v>
      </c>
      <c r="L193" s="1">
        <f>IFERROR(VLOOKUP($A193,'Raw Data - Approved 2014 SWCAP'!$F$4:$R$588,5,FALSE),0)</f>
        <v>15851</v>
      </c>
      <c r="M193" s="1">
        <f t="shared" si="14"/>
        <v>15851</v>
      </c>
      <c r="N193" s="1">
        <f t="shared" si="15"/>
        <v>0</v>
      </c>
    </row>
    <row r="194" spans="1:14">
      <c r="A194" s="1" t="str">
        <f t="shared" si="12"/>
        <v>4770</v>
      </c>
      <c r="B194" s="1">
        <v>593</v>
      </c>
      <c r="C194" s="17" t="s">
        <v>600</v>
      </c>
      <c r="D194" s="1">
        <v>11743</v>
      </c>
      <c r="E194" s="1">
        <v>11776</v>
      </c>
      <c r="G194" s="1">
        <f t="shared" si="13"/>
        <v>-33</v>
      </c>
      <c r="H194" s="1">
        <v>11743</v>
      </c>
      <c r="I194" s="1">
        <f t="shared" si="11"/>
        <v>11710</v>
      </c>
      <c r="K194" s="17">
        <f>IFERROR(VLOOKUP($A194,'Raw Data - Approved 2014 SWCAP'!$F$4:$R$588,4,FALSE),0)</f>
        <v>0</v>
      </c>
      <c r="L194" s="1">
        <f>IFERROR(VLOOKUP($A194,'Raw Data - Approved 2014 SWCAP'!$F$4:$R$588,5,FALSE),0)</f>
        <v>11776</v>
      </c>
      <c r="M194" s="1">
        <f t="shared" si="14"/>
        <v>11776</v>
      </c>
      <c r="N194" s="1">
        <f t="shared" si="15"/>
        <v>0</v>
      </c>
    </row>
    <row r="195" spans="1:14">
      <c r="A195" s="1" t="str">
        <f t="shared" si="12"/>
        <v>4862</v>
      </c>
      <c r="B195" s="1">
        <v>595</v>
      </c>
      <c r="C195" s="17" t="s">
        <v>602</v>
      </c>
      <c r="D195" s="1">
        <v>283.21548387096772</v>
      </c>
      <c r="E195" s="1">
        <v>0</v>
      </c>
      <c r="H195" s="1">
        <v>283.21548387096772</v>
      </c>
      <c r="I195" s="1">
        <f t="shared" si="11"/>
        <v>283.21548387096772</v>
      </c>
      <c r="K195" s="17">
        <f>IFERROR(VLOOKUP($A195,'Raw Data - Approved 2014 SWCAP'!$F$4:$R$588,4,FALSE),0)</f>
        <v>0</v>
      </c>
      <c r="L195" s="1">
        <f>IFERROR(VLOOKUP($A195,'Raw Data - Approved 2014 SWCAP'!$F$4:$R$588,5,FALSE),0)</f>
        <v>0</v>
      </c>
      <c r="M195" s="1">
        <f t="shared" si="14"/>
        <v>0</v>
      </c>
      <c r="N195" s="1">
        <f t="shared" si="15"/>
        <v>0</v>
      </c>
    </row>
    <row r="196" spans="1:14">
      <c r="A196" s="1" t="str">
        <f t="shared" si="12"/>
        <v>4867</v>
      </c>
      <c r="B196" s="1">
        <v>598</v>
      </c>
      <c r="C196" s="17" t="s">
        <v>605</v>
      </c>
      <c r="D196" s="1">
        <v>6635.4948556004911</v>
      </c>
      <c r="E196" s="1">
        <v>5798</v>
      </c>
      <c r="G196" s="1">
        <f t="shared" si="13"/>
        <v>837.49485560049106</v>
      </c>
      <c r="H196" s="1">
        <v>6635.4948556004911</v>
      </c>
      <c r="I196" s="1">
        <f t="shared" si="11"/>
        <v>7472.9897112009821</v>
      </c>
      <c r="K196" s="17">
        <f>IFERROR(VLOOKUP($A196,'Raw Data - Approved 2014 SWCAP'!$F$4:$R$588,4,FALSE),0)</f>
        <v>5758</v>
      </c>
      <c r="L196" s="1">
        <f>IFERROR(VLOOKUP($A196,'Raw Data - Approved 2014 SWCAP'!$F$4:$R$588,5,FALSE),0)</f>
        <v>40</v>
      </c>
      <c r="M196" s="1">
        <f t="shared" si="14"/>
        <v>5798</v>
      </c>
      <c r="N196" s="1">
        <f t="shared" si="15"/>
        <v>0</v>
      </c>
    </row>
    <row r="197" spans="1:14">
      <c r="A197" s="1" t="s">
        <v>626</v>
      </c>
      <c r="B197" s="1">
        <v>619</v>
      </c>
      <c r="C197" s="17" t="s">
        <v>626</v>
      </c>
      <c r="D197" s="1">
        <v>3546808.5730727431</v>
      </c>
      <c r="E197" s="1">
        <v>77782</v>
      </c>
      <c r="G197" s="1">
        <f t="shared" si="13"/>
        <v>3469026.5730727431</v>
      </c>
      <c r="H197" s="1">
        <v>3546808.5730727431</v>
      </c>
      <c r="I197" s="1">
        <f t="shared" si="11"/>
        <v>7015835.1461454863</v>
      </c>
      <c r="K197" s="17">
        <f>IFERROR(VLOOKUP($A197,'Raw Data - Approved 2014 SWCAP'!$F$4:$R$588,4,FALSE),0)</f>
        <v>0</v>
      </c>
      <c r="L197" s="1">
        <f>IFERROR(VLOOKUP($A197,'Raw Data - Approved 2014 SWCAP'!$F$4:$R$588,5,FALSE),0)</f>
        <v>77782</v>
      </c>
      <c r="M197" s="1">
        <f t="shared" si="14"/>
        <v>77782</v>
      </c>
      <c r="N197" s="1">
        <f t="shared" si="15"/>
        <v>0</v>
      </c>
    </row>
    <row r="198" spans="1:14">
      <c r="C198" s="17" t="s">
        <v>629</v>
      </c>
      <c r="D198" s="2">
        <f>SUM(D19:D197)</f>
        <v>27563173.045876659</v>
      </c>
      <c r="E198" s="2">
        <f>SUM(E19:E197)</f>
        <v>25893409</v>
      </c>
      <c r="F198" s="2"/>
      <c r="G198" s="2">
        <f>SUM(G19:G197)</f>
        <v>1525740.898906976</v>
      </c>
      <c r="H198" s="2">
        <f>SUM(H19:H197)</f>
        <v>27563173.045876659</v>
      </c>
      <c r="I198" s="2">
        <f>SUM(I19:I197)</f>
        <v>29088913.944783628</v>
      </c>
    </row>
    <row r="200" spans="1:14" ht="11.25" thickBot="1">
      <c r="B200" s="3"/>
      <c r="C200" s="27" t="s">
        <v>20</v>
      </c>
      <c r="D200" s="3">
        <f>D17 + D198</f>
        <v>28300551.000000004</v>
      </c>
      <c r="E200" s="3">
        <f>E17 + E198</f>
        <v>25930445</v>
      </c>
      <c r="F200" s="3"/>
      <c r="G200" s="3">
        <f>G17 + G198</f>
        <v>1525740.898906976</v>
      </c>
      <c r="H200" s="3">
        <f>H17 + H198</f>
        <v>28300551.000000004</v>
      </c>
      <c r="I200" s="3">
        <f>I17 + I198</f>
        <v>29826291.898906972</v>
      </c>
    </row>
    <row r="201" spans="1:14" ht="11.25" thickTop="1"/>
  </sheetData>
  <printOptions horizontalCentered="1"/>
  <pageMargins left="0.7087" right="0.7087" top="1" bottom="0.748" header="0.315" footer="0.315"/>
  <pageSetup scale="86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82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2:9">
      <c r="B1" s="7" t="s">
        <v>0</v>
      </c>
      <c r="C1" s="8"/>
      <c r="D1" s="8"/>
      <c r="E1" s="8"/>
      <c r="F1" s="8"/>
      <c r="G1" s="8"/>
      <c r="H1" s="8"/>
      <c r="I1" s="8"/>
    </row>
    <row r="2" spans="2:9">
      <c r="B2" s="7" t="s">
        <v>1</v>
      </c>
      <c r="C2" s="8"/>
      <c r="D2" s="8"/>
      <c r="E2" s="8"/>
      <c r="F2" s="8"/>
      <c r="G2" s="8"/>
      <c r="H2" s="8"/>
      <c r="I2" s="8"/>
    </row>
    <row r="3" spans="2:9">
      <c r="B3" s="7" t="s">
        <v>2</v>
      </c>
      <c r="C3" s="8"/>
      <c r="D3" s="8"/>
      <c r="E3" s="8"/>
      <c r="F3" s="8"/>
      <c r="G3" s="8"/>
      <c r="H3" s="8"/>
      <c r="I3" s="8"/>
    </row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7"/>
      <c r="C5" s="8"/>
      <c r="D5" s="8"/>
      <c r="E5" s="8"/>
      <c r="F5" s="8"/>
      <c r="G5" s="8"/>
      <c r="H5" s="8"/>
      <c r="I5" s="8"/>
    </row>
    <row r="6" spans="2:9">
      <c r="B6" s="7" t="s">
        <v>9</v>
      </c>
      <c r="C6" s="8"/>
      <c r="D6" s="8"/>
      <c r="E6" s="8"/>
      <c r="F6" s="8"/>
      <c r="G6" s="8"/>
      <c r="H6" s="8"/>
      <c r="I6" s="8"/>
    </row>
    <row r="7" spans="2:9">
      <c r="B7" s="7"/>
      <c r="C7" s="8"/>
      <c r="D7" s="8"/>
      <c r="E7" s="8"/>
      <c r="F7" s="8"/>
      <c r="G7" s="8"/>
      <c r="H7" s="8"/>
      <c r="I7" s="8"/>
    </row>
    <row r="8" spans="2:9" ht="33" customHeight="1">
      <c r="B8" s="5" t="s">
        <v>5</v>
      </c>
      <c r="C8" s="6" t="s">
        <v>6</v>
      </c>
      <c r="D8" s="13" t="s">
        <v>633</v>
      </c>
      <c r="E8" s="13" t="s">
        <v>636</v>
      </c>
      <c r="F8" s="13" t="s">
        <v>1265</v>
      </c>
      <c r="G8" s="13" t="s">
        <v>627</v>
      </c>
      <c r="H8" s="13" t="s">
        <v>634</v>
      </c>
      <c r="I8" s="9" t="s">
        <v>635</v>
      </c>
    </row>
    <row r="9" spans="2:9">
      <c r="B9" s="1">
        <v>3</v>
      </c>
      <c r="C9" s="1" t="s">
        <v>9</v>
      </c>
      <c r="D9" s="17">
        <v>6531.4796046240344</v>
      </c>
      <c r="E9" s="1">
        <v>0</v>
      </c>
      <c r="G9" s="1">
        <v>0</v>
      </c>
      <c r="H9" s="1">
        <v>6531.4796046240344</v>
      </c>
      <c r="I9" s="1">
        <f>SUM(G9:H9)</f>
        <v>6531.4796046240344</v>
      </c>
    </row>
    <row r="10" spans="2:9">
      <c r="B10" s="1">
        <v>4</v>
      </c>
      <c r="C10" s="1" t="s">
        <v>10</v>
      </c>
      <c r="D10" s="17">
        <v>4888.3446807267346</v>
      </c>
      <c r="E10" s="1">
        <v>0</v>
      </c>
      <c r="G10" s="1">
        <v>0</v>
      </c>
      <c r="H10" s="1">
        <v>4834.7966617248449</v>
      </c>
      <c r="I10" s="1">
        <f t="shared" ref="I10:I17" si="0">SUM(G10:H10)</f>
        <v>4834.7966617248449</v>
      </c>
    </row>
    <row r="11" spans="2:9">
      <c r="B11" s="1">
        <v>5</v>
      </c>
      <c r="C11" s="1" t="s">
        <v>11</v>
      </c>
      <c r="D11" s="17">
        <v>2309.7514417007437</v>
      </c>
      <c r="E11" s="1">
        <v>0</v>
      </c>
      <c r="G11" s="1">
        <v>0</v>
      </c>
      <c r="H11" s="1">
        <v>2284.4499087344866</v>
      </c>
      <c r="I11" s="1">
        <f t="shared" si="0"/>
        <v>2284.4499087344866</v>
      </c>
    </row>
    <row r="12" spans="2:9">
      <c r="B12" s="1">
        <v>6</v>
      </c>
      <c r="C12" s="1" t="s">
        <v>12</v>
      </c>
      <c r="D12" s="17">
        <v>1576.442539209324</v>
      </c>
      <c r="E12" s="1">
        <v>0</v>
      </c>
      <c r="G12" s="1">
        <v>0</v>
      </c>
      <c r="H12" s="1">
        <v>1559.1738356791097</v>
      </c>
      <c r="I12" s="1">
        <f t="shared" si="0"/>
        <v>1559.1738356791097</v>
      </c>
    </row>
    <row r="13" spans="2:9">
      <c r="B13" s="1">
        <v>9</v>
      </c>
      <c r="C13" s="1" t="s">
        <v>15</v>
      </c>
      <c r="D13" s="17">
        <v>3000.7320612090398</v>
      </c>
      <c r="E13" s="1">
        <v>0</v>
      </c>
      <c r="G13" s="1">
        <v>0</v>
      </c>
      <c r="H13" s="1">
        <v>2967.861372268726</v>
      </c>
      <c r="I13" s="1">
        <f t="shared" si="0"/>
        <v>2967.861372268726</v>
      </c>
    </row>
    <row r="14" spans="2:9">
      <c r="B14" s="1">
        <v>10</v>
      </c>
      <c r="C14" s="1" t="s">
        <v>16</v>
      </c>
      <c r="D14" s="17">
        <v>8354.6878547501419</v>
      </c>
      <c r="E14" s="1">
        <v>0</v>
      </c>
      <c r="G14" s="1">
        <v>0</v>
      </c>
      <c r="H14" s="1">
        <v>8263.1687387260808</v>
      </c>
      <c r="I14" s="1">
        <f t="shared" si="0"/>
        <v>8263.1687387260808</v>
      </c>
    </row>
    <row r="15" spans="2:9">
      <c r="B15" s="1">
        <v>11</v>
      </c>
      <c r="C15" s="1" t="s">
        <v>17</v>
      </c>
      <c r="D15" s="17">
        <v>3524.6875640812245</v>
      </c>
      <c r="E15" s="1">
        <v>0</v>
      </c>
      <c r="G15" s="1">
        <v>0</v>
      </c>
      <c r="H15" s="1">
        <v>3486.0773495844242</v>
      </c>
      <c r="I15" s="1">
        <f t="shared" si="0"/>
        <v>3486.0773495844242</v>
      </c>
    </row>
    <row r="16" spans="2:9">
      <c r="B16" s="1">
        <v>12</v>
      </c>
      <c r="C16" s="1" t="s">
        <v>18</v>
      </c>
      <c r="D16" s="17">
        <v>5561.0211778639505</v>
      </c>
      <c r="E16" s="1">
        <v>0</v>
      </c>
      <c r="G16" s="1">
        <v>0</v>
      </c>
      <c r="H16" s="1">
        <v>5500.1045103310253</v>
      </c>
      <c r="I16" s="1">
        <f t="shared" si="0"/>
        <v>5500.1045103310253</v>
      </c>
    </row>
    <row r="17" spans="1:12">
      <c r="B17" s="1">
        <v>13</v>
      </c>
      <c r="C17" s="1" t="s">
        <v>19</v>
      </c>
      <c r="D17" s="17">
        <v>7447.489789733454</v>
      </c>
      <c r="E17" s="1">
        <v>0</v>
      </c>
      <c r="G17" s="1">
        <v>0</v>
      </c>
      <c r="H17" s="1">
        <v>7365.9083238541389</v>
      </c>
      <c r="I17" s="1">
        <f t="shared" si="0"/>
        <v>7365.9083238541389</v>
      </c>
    </row>
    <row r="18" spans="1:12">
      <c r="C18" s="1" t="s">
        <v>628</v>
      </c>
      <c r="D18" s="28">
        <f>SUM(D9:D17)</f>
        <v>43194.636713898646</v>
      </c>
      <c r="E18" s="2">
        <f>SUM(E9:E17)</f>
        <v>0</v>
      </c>
      <c r="F18" s="2"/>
      <c r="G18" s="2">
        <f>SUM(G9:G17)</f>
        <v>0</v>
      </c>
      <c r="H18" s="2">
        <f>SUM(H9:H17)</f>
        <v>42793.020305526879</v>
      </c>
      <c r="I18" s="2">
        <f>SUM(I9:I17)</f>
        <v>42793.020305526879</v>
      </c>
    </row>
    <row r="20" spans="1:12">
      <c r="A20" s="1" t="s">
        <v>659</v>
      </c>
      <c r="B20" s="1">
        <v>14</v>
      </c>
      <c r="C20" s="1" t="s">
        <v>21</v>
      </c>
      <c r="D20" s="1">
        <v>4940.9690325435922</v>
      </c>
      <c r="E20" s="1">
        <v>4129.0271341714297</v>
      </c>
      <c r="G20" s="1">
        <v>811.94189837216743</v>
      </c>
      <c r="H20" s="1">
        <v>4886.8445546430157</v>
      </c>
      <c r="I20" s="1">
        <f t="shared" ref="I20:I83" si="1">SUM(G20:H20)</f>
        <v>5698.7864530151828</v>
      </c>
      <c r="K20" s="1">
        <f>IFERROR(VLOOKUP(A20,'Raw Data - Approved 2014 SWCAP'!$F$4:$R$588,6,FALSE),0)</f>
        <v>4129</v>
      </c>
      <c r="L20" s="1">
        <f t="shared" ref="L20:L83" si="2">ROUND(K20-E20,0)</f>
        <v>0</v>
      </c>
    </row>
    <row r="21" spans="1:12">
      <c r="A21" s="1" t="s">
        <v>660</v>
      </c>
      <c r="B21" s="1">
        <v>16</v>
      </c>
      <c r="C21" s="1" t="s">
        <v>23</v>
      </c>
      <c r="D21" s="1">
        <v>1674.8271969538828</v>
      </c>
      <c r="E21" s="1">
        <v>1521.63201133844</v>
      </c>
      <c r="G21" s="1">
        <v>153.19518561544277</v>
      </c>
      <c r="H21" s="1">
        <v>1656.4807659174287</v>
      </c>
      <c r="I21" s="1">
        <f t="shared" si="1"/>
        <v>1809.6759515328715</v>
      </c>
      <c r="K21" s="1">
        <f>IFERROR(VLOOKUP(A21,'Raw Data - Approved 2014 SWCAP'!$F$4:$R$588,6,FALSE),0)</f>
        <v>1522</v>
      </c>
      <c r="L21" s="1">
        <f t="shared" si="2"/>
        <v>0</v>
      </c>
    </row>
    <row r="22" spans="1:12">
      <c r="A22" s="1" t="s">
        <v>661</v>
      </c>
      <c r="B22" s="1">
        <v>17</v>
      </c>
      <c r="C22" s="1" t="s">
        <v>24</v>
      </c>
      <c r="D22" s="1">
        <v>0</v>
      </c>
      <c r="E22" s="1">
        <v>5.8637071727878203</v>
      </c>
      <c r="G22" s="1">
        <v>-5.8637071727878229</v>
      </c>
      <c r="H22" s="1">
        <v>0</v>
      </c>
      <c r="I22" s="1">
        <f t="shared" si="1"/>
        <v>-5.8637071727878229</v>
      </c>
      <c r="K22" s="1">
        <f>IFERROR(VLOOKUP(A22,'Raw Data - Approved 2014 SWCAP'!$F$4:$R$588,6,FALSE),0)</f>
        <v>6</v>
      </c>
      <c r="L22" s="1">
        <f t="shared" si="2"/>
        <v>0</v>
      </c>
    </row>
    <row r="23" spans="1:12">
      <c r="A23" s="1" t="s">
        <v>662</v>
      </c>
      <c r="B23" s="1">
        <v>18</v>
      </c>
      <c r="C23" s="1" t="s">
        <v>25</v>
      </c>
      <c r="D23" s="1">
        <v>1683.9792581394231</v>
      </c>
      <c r="E23" s="1">
        <v>1411.1988595842699</v>
      </c>
      <c r="G23" s="1">
        <v>272.78039855515374</v>
      </c>
      <c r="H23" s="1">
        <v>1665.5325733814582</v>
      </c>
      <c r="I23" s="1">
        <f t="shared" si="1"/>
        <v>1938.312971936612</v>
      </c>
      <c r="K23" s="1">
        <f>IFERROR(VLOOKUP(A23,'Raw Data - Approved 2014 SWCAP'!$F$4:$R$588,6,FALSE),0)</f>
        <v>1411</v>
      </c>
      <c r="L23" s="1">
        <f t="shared" si="2"/>
        <v>0</v>
      </c>
    </row>
    <row r="24" spans="1:12">
      <c r="A24" s="1" t="s">
        <v>663</v>
      </c>
      <c r="B24" s="1">
        <v>19</v>
      </c>
      <c r="C24" s="1" t="s">
        <v>26</v>
      </c>
      <c r="D24" s="1">
        <v>0</v>
      </c>
      <c r="E24" s="1">
        <v>90.887461178211296</v>
      </c>
      <c r="G24" s="1">
        <v>-90.887461178211254</v>
      </c>
      <c r="H24" s="1">
        <v>0</v>
      </c>
      <c r="I24" s="1">
        <f t="shared" si="1"/>
        <v>-90.887461178211254</v>
      </c>
      <c r="K24" s="1">
        <f>IFERROR(VLOOKUP(A24,'Raw Data - Approved 2014 SWCAP'!$F$4:$R$588,6,FALSE),0)</f>
        <v>91</v>
      </c>
      <c r="L24" s="1">
        <f t="shared" si="2"/>
        <v>0</v>
      </c>
    </row>
    <row r="25" spans="1:12">
      <c r="A25" s="1" t="s">
        <v>664</v>
      </c>
      <c r="B25" s="1">
        <v>20</v>
      </c>
      <c r="C25" s="1" t="s">
        <v>27</v>
      </c>
      <c r="D25" s="1">
        <v>60.632405354204771</v>
      </c>
      <c r="E25" s="1">
        <v>37.136812094322899</v>
      </c>
      <c r="G25" s="1">
        <v>23.495593259881897</v>
      </c>
      <c r="H25" s="1">
        <v>59.968224449196533</v>
      </c>
      <c r="I25" s="1">
        <f t="shared" si="1"/>
        <v>83.463817709078427</v>
      </c>
      <c r="K25" s="1">
        <f>IFERROR(VLOOKUP(A25,'Raw Data - Approved 2014 SWCAP'!$F$4:$R$588,6,FALSE),0)</f>
        <v>37</v>
      </c>
      <c r="L25" s="1">
        <f t="shared" si="2"/>
        <v>0</v>
      </c>
    </row>
    <row r="26" spans="1:12">
      <c r="A26" s="1" t="s">
        <v>665</v>
      </c>
      <c r="B26" s="1">
        <v>21</v>
      </c>
      <c r="C26" s="1" t="s">
        <v>28</v>
      </c>
      <c r="D26" s="1">
        <v>3957.1224550980055</v>
      </c>
      <c r="E26" s="1">
        <v>3483.0420606359698</v>
      </c>
      <c r="G26" s="1">
        <v>474.08039446203907</v>
      </c>
      <c r="H26" s="1">
        <v>3913.7752522598262</v>
      </c>
      <c r="I26" s="1">
        <f t="shared" si="1"/>
        <v>4387.855646721865</v>
      </c>
      <c r="K26" s="1">
        <f>IFERROR(VLOOKUP(A26,'Raw Data - Approved 2014 SWCAP'!$F$4:$R$588,6,FALSE),0)</f>
        <v>3483</v>
      </c>
      <c r="L26" s="1">
        <f t="shared" si="2"/>
        <v>0</v>
      </c>
    </row>
    <row r="27" spans="1:12">
      <c r="A27" s="1" t="s">
        <v>666</v>
      </c>
      <c r="B27" s="1">
        <v>22</v>
      </c>
      <c r="C27" s="1" t="s">
        <v>29</v>
      </c>
      <c r="D27" s="1">
        <v>4730.4716252761646</v>
      </c>
      <c r="E27" s="1">
        <v>3836.81906006083</v>
      </c>
      <c r="G27" s="1">
        <v>893.65256521533274</v>
      </c>
      <c r="H27" s="1">
        <v>4678.6529829703322</v>
      </c>
      <c r="I27" s="1">
        <f t="shared" si="1"/>
        <v>5572.3055481856645</v>
      </c>
      <c r="K27" s="1">
        <f>IFERROR(VLOOKUP(A27,'Raw Data - Approved 2014 SWCAP'!$F$4:$R$588,6,FALSE),0)</f>
        <v>3837</v>
      </c>
      <c r="L27" s="1">
        <f t="shared" si="2"/>
        <v>0</v>
      </c>
    </row>
    <row r="28" spans="1:12">
      <c r="A28" s="1" t="s">
        <v>667</v>
      </c>
      <c r="B28" s="1">
        <v>23</v>
      </c>
      <c r="C28" s="1" t="s">
        <v>30</v>
      </c>
      <c r="D28" s="1">
        <v>1089.0952810793008</v>
      </c>
      <c r="E28" s="1">
        <v>786.71404568236596</v>
      </c>
      <c r="G28" s="1">
        <v>302.38123539693458</v>
      </c>
      <c r="H28" s="1">
        <v>1077.1650882195302</v>
      </c>
      <c r="I28" s="1">
        <f t="shared" si="1"/>
        <v>1379.5463236164646</v>
      </c>
      <c r="K28" s="1">
        <f>IFERROR(VLOOKUP(A28,'Raw Data - Approved 2014 SWCAP'!$F$4:$R$588,6,FALSE),0)</f>
        <v>787</v>
      </c>
      <c r="L28" s="1">
        <f t="shared" si="2"/>
        <v>0</v>
      </c>
    </row>
    <row r="29" spans="1:12">
      <c r="A29" s="1" t="s">
        <v>668</v>
      </c>
      <c r="B29" s="1">
        <v>24</v>
      </c>
      <c r="C29" s="1" t="s">
        <v>31</v>
      </c>
      <c r="D29" s="1">
        <v>1431.1535678888708</v>
      </c>
      <c r="E29" s="1">
        <v>1086.7403960233401</v>
      </c>
      <c r="G29" s="1">
        <v>344.41317186552794</v>
      </c>
      <c r="H29" s="1">
        <v>1415.4763921876388</v>
      </c>
      <c r="I29" s="1">
        <f t="shared" si="1"/>
        <v>1759.8895640531669</v>
      </c>
      <c r="K29" s="1">
        <f>IFERROR(VLOOKUP(A29,'Raw Data - Approved 2014 SWCAP'!$F$4:$R$588,6,FALSE),0)</f>
        <v>1087</v>
      </c>
      <c r="L29" s="1">
        <f t="shared" si="2"/>
        <v>0</v>
      </c>
    </row>
    <row r="30" spans="1:12">
      <c r="A30" s="1" t="s">
        <v>669</v>
      </c>
      <c r="B30" s="1">
        <v>25</v>
      </c>
      <c r="C30" s="1" t="s">
        <v>32</v>
      </c>
      <c r="D30" s="1">
        <v>3.4320229445776285</v>
      </c>
      <c r="E30" s="1">
        <v>2.9318535863939101</v>
      </c>
      <c r="G30" s="1">
        <v>0.50016935818371733</v>
      </c>
      <c r="H30" s="1">
        <v>3.3944277990111247</v>
      </c>
      <c r="I30" s="1">
        <f t="shared" si="1"/>
        <v>3.8945971571948421</v>
      </c>
      <c r="K30" s="1">
        <f>IFERROR(VLOOKUP(A30,'Raw Data - Approved 2014 SWCAP'!$F$4:$R$588,6,FALSE),0)</f>
        <v>3</v>
      </c>
      <c r="L30" s="1">
        <f t="shared" si="2"/>
        <v>0</v>
      </c>
    </row>
    <row r="31" spans="1:12">
      <c r="A31" s="1" t="s">
        <v>670</v>
      </c>
      <c r="B31" s="1">
        <v>26</v>
      </c>
      <c r="C31" s="1" t="s">
        <v>33</v>
      </c>
      <c r="D31" s="1">
        <v>20395.368351976656</v>
      </c>
      <c r="E31" s="1">
        <v>17162.0936102212</v>
      </c>
      <c r="G31" s="1">
        <v>3233.2747417554951</v>
      </c>
      <c r="H31" s="1">
        <v>20171.95293359011</v>
      </c>
      <c r="I31" s="1">
        <f t="shared" si="1"/>
        <v>23405.227675345606</v>
      </c>
      <c r="K31" s="1">
        <f>IFERROR(VLOOKUP(A31,'Raw Data - Approved 2014 SWCAP'!$F$4:$R$588,6,FALSE),0)</f>
        <v>17162</v>
      </c>
      <c r="L31" s="1">
        <f t="shared" si="2"/>
        <v>0</v>
      </c>
    </row>
    <row r="32" spans="1:12">
      <c r="A32" s="1" t="s">
        <v>671</v>
      </c>
      <c r="B32" s="1">
        <v>27</v>
      </c>
      <c r="C32" s="1" t="s">
        <v>34</v>
      </c>
      <c r="D32" s="1">
        <v>5001.601437897797</v>
      </c>
      <c r="E32" s="1">
        <v>4411.4623629940397</v>
      </c>
      <c r="G32" s="1">
        <v>590.1390749037588</v>
      </c>
      <c r="H32" s="1">
        <v>4946.8127790922117</v>
      </c>
      <c r="I32" s="1">
        <f t="shared" si="1"/>
        <v>5536.9518539959709</v>
      </c>
      <c r="K32" s="1">
        <f>IFERROR(VLOOKUP(A32,'Raw Data - Approved 2014 SWCAP'!$F$4:$R$588,6,FALSE),0)</f>
        <v>4411</v>
      </c>
      <c r="L32" s="1">
        <f t="shared" si="2"/>
        <v>0</v>
      </c>
    </row>
    <row r="33" spans="1:12">
      <c r="A33" s="1" t="s">
        <v>672</v>
      </c>
      <c r="B33" s="1">
        <v>28</v>
      </c>
      <c r="C33" s="1" t="s">
        <v>35</v>
      </c>
      <c r="D33" s="1">
        <v>6308.0581721336812</v>
      </c>
      <c r="E33" s="1">
        <v>5051.5837293567101</v>
      </c>
      <c r="G33" s="1">
        <v>1256.474442776972</v>
      </c>
      <c r="H33" s="1">
        <v>6238.9582945824459</v>
      </c>
      <c r="I33" s="1">
        <f t="shared" si="1"/>
        <v>7495.4327373594178</v>
      </c>
      <c r="K33" s="1">
        <f>IFERROR(VLOOKUP(A33,'Raw Data - Approved 2014 SWCAP'!$F$4:$R$588,6,FALSE),0)</f>
        <v>5052</v>
      </c>
      <c r="L33" s="1">
        <f t="shared" si="2"/>
        <v>0</v>
      </c>
    </row>
    <row r="34" spans="1:12">
      <c r="A34" s="1" t="s">
        <v>673</v>
      </c>
      <c r="B34" s="1">
        <v>29</v>
      </c>
      <c r="C34" s="1" t="s">
        <v>36</v>
      </c>
      <c r="D34" s="1">
        <v>6558.5958470878477</v>
      </c>
      <c r="E34" s="1">
        <v>6673.8760471613396</v>
      </c>
      <c r="G34" s="1">
        <v>-115.28020007349191</v>
      </c>
      <c r="H34" s="1">
        <v>6486.7515239102586</v>
      </c>
      <c r="I34" s="1">
        <f t="shared" si="1"/>
        <v>6371.4713238367667</v>
      </c>
      <c r="K34" s="1">
        <f>IFERROR(VLOOKUP(A34,'Raw Data - Approved 2014 SWCAP'!$F$4:$R$588,6,FALSE),0)</f>
        <v>6674</v>
      </c>
      <c r="L34" s="1">
        <f t="shared" si="2"/>
        <v>0</v>
      </c>
    </row>
    <row r="35" spans="1:12">
      <c r="A35" s="1" t="s">
        <v>674</v>
      </c>
      <c r="B35" s="1">
        <v>30</v>
      </c>
      <c r="C35" s="1" t="s">
        <v>37</v>
      </c>
      <c r="D35" s="1">
        <v>3.4320229445776285</v>
      </c>
      <c r="E35" s="1">
        <v>2.9318535863939101</v>
      </c>
      <c r="G35" s="1">
        <v>0.50016935818371733</v>
      </c>
      <c r="H35" s="1">
        <v>3.3944277990111247</v>
      </c>
      <c r="I35" s="1">
        <f t="shared" si="1"/>
        <v>3.8945971571948421</v>
      </c>
      <c r="K35" s="1">
        <f>IFERROR(VLOOKUP(A35,'Raw Data - Approved 2014 SWCAP'!$F$4:$R$588,6,FALSE),0)</f>
        <v>3</v>
      </c>
      <c r="L35" s="1">
        <f t="shared" si="2"/>
        <v>0</v>
      </c>
    </row>
    <row r="36" spans="1:12">
      <c r="A36" s="1" t="s">
        <v>675</v>
      </c>
      <c r="B36" s="1">
        <v>31</v>
      </c>
      <c r="C36" s="1" t="s">
        <v>38</v>
      </c>
      <c r="D36" s="1">
        <v>1297.3046730503434</v>
      </c>
      <c r="E36" s="1">
        <v>876.62422233177904</v>
      </c>
      <c r="G36" s="1">
        <v>420.68045071856409</v>
      </c>
      <c r="H36" s="1">
        <v>1283.0937080262049</v>
      </c>
      <c r="I36" s="1">
        <f t="shared" si="1"/>
        <v>1703.774158744769</v>
      </c>
      <c r="K36" s="1">
        <f>IFERROR(VLOOKUP(A36,'Raw Data - Approved 2014 SWCAP'!$F$4:$R$588,6,FALSE),0)</f>
        <v>877</v>
      </c>
      <c r="L36" s="1">
        <f t="shared" si="2"/>
        <v>0</v>
      </c>
    </row>
    <row r="37" spans="1:12">
      <c r="A37" s="1" t="s">
        <v>676</v>
      </c>
      <c r="B37" s="1">
        <v>32</v>
      </c>
      <c r="C37" s="1" t="s">
        <v>39</v>
      </c>
      <c r="D37" s="1">
        <v>3287.8779809053676</v>
      </c>
      <c r="E37" s="1">
        <v>2886.8984980691998</v>
      </c>
      <c r="G37" s="1">
        <v>400.97948283616347</v>
      </c>
      <c r="H37" s="1">
        <v>3251.861831452657</v>
      </c>
      <c r="I37" s="1">
        <f t="shared" si="1"/>
        <v>3652.8413142888203</v>
      </c>
      <c r="K37" s="1">
        <f>IFERROR(VLOOKUP(A37,'Raw Data - Approved 2014 SWCAP'!$F$4:$R$588,6,FALSE),0)</f>
        <v>2887</v>
      </c>
      <c r="L37" s="1">
        <f t="shared" si="2"/>
        <v>0</v>
      </c>
    </row>
    <row r="38" spans="1:12">
      <c r="A38" s="1" t="s">
        <v>677</v>
      </c>
      <c r="B38" s="1">
        <v>33</v>
      </c>
      <c r="C38" s="1" t="s">
        <v>40</v>
      </c>
      <c r="D38" s="1">
        <v>5435.1803365627711</v>
      </c>
      <c r="E38" s="1">
        <v>5025.1970470791603</v>
      </c>
      <c r="G38" s="1">
        <v>409.98328948360711</v>
      </c>
      <c r="H38" s="1">
        <v>5375.6421577006167</v>
      </c>
      <c r="I38" s="1">
        <f t="shared" si="1"/>
        <v>5785.625447184224</v>
      </c>
      <c r="K38" s="1">
        <f>IFERROR(VLOOKUP(A38,'Raw Data - Approved 2014 SWCAP'!$F$4:$R$588,6,FALSE),0)</f>
        <v>5025</v>
      </c>
      <c r="L38" s="1">
        <f t="shared" si="2"/>
        <v>0</v>
      </c>
    </row>
    <row r="39" spans="1:12">
      <c r="A39" s="1" t="s">
        <v>678</v>
      </c>
      <c r="B39" s="1">
        <v>34</v>
      </c>
      <c r="C39" s="1" t="s">
        <v>41</v>
      </c>
      <c r="D39" s="1">
        <v>804.23737667935757</v>
      </c>
      <c r="E39" s="1">
        <v>947.96599293403096</v>
      </c>
      <c r="G39" s="1">
        <v>-143.72861625467368</v>
      </c>
      <c r="H39" s="1">
        <v>795.42758090160669</v>
      </c>
      <c r="I39" s="1">
        <f t="shared" si="1"/>
        <v>651.69896464693306</v>
      </c>
      <c r="K39" s="1">
        <f>IFERROR(VLOOKUP(A39,'Raw Data - Approved 2014 SWCAP'!$F$4:$R$588,6,FALSE),0)</f>
        <v>948</v>
      </c>
      <c r="L39" s="1">
        <f t="shared" si="2"/>
        <v>0</v>
      </c>
    </row>
    <row r="40" spans="1:12">
      <c r="A40" s="1" t="s">
        <v>679</v>
      </c>
      <c r="B40" s="1">
        <v>35</v>
      </c>
      <c r="C40" s="1" t="s">
        <v>42</v>
      </c>
      <c r="D40" s="1">
        <v>6958.9985239552379</v>
      </c>
      <c r="E40" s="1">
        <v>7502.6133275820202</v>
      </c>
      <c r="G40" s="1">
        <v>-543.61480362678083</v>
      </c>
      <c r="H40" s="1">
        <v>6882.7681004615561</v>
      </c>
      <c r="I40" s="1">
        <f t="shared" si="1"/>
        <v>6339.1532968347756</v>
      </c>
      <c r="K40" s="1">
        <f>IFERROR(VLOOKUP(A40,'Raw Data - Approved 2014 SWCAP'!$F$4:$R$588,6,FALSE),0)</f>
        <v>7503</v>
      </c>
      <c r="L40" s="1">
        <f t="shared" si="2"/>
        <v>0</v>
      </c>
    </row>
    <row r="41" spans="1:12">
      <c r="A41" s="1" t="s">
        <v>680</v>
      </c>
      <c r="B41" s="1">
        <v>36</v>
      </c>
      <c r="C41" s="1" t="s">
        <v>43</v>
      </c>
      <c r="D41" s="1">
        <v>2646.0896902693512</v>
      </c>
      <c r="E41" s="1">
        <v>2191.0719135650502</v>
      </c>
      <c r="G41" s="1">
        <v>455.01777670430192</v>
      </c>
      <c r="H41" s="1">
        <v>2617.1038330375768</v>
      </c>
      <c r="I41" s="1">
        <f t="shared" si="1"/>
        <v>3072.1216097418787</v>
      </c>
      <c r="K41" s="1">
        <f>IFERROR(VLOOKUP(A41,'Raw Data - Approved 2014 SWCAP'!$F$4:$R$588,6,FALSE),0)</f>
        <v>2191</v>
      </c>
      <c r="L41" s="1">
        <f t="shared" si="2"/>
        <v>0</v>
      </c>
    </row>
    <row r="42" spans="1:12">
      <c r="A42" s="1" t="s">
        <v>681</v>
      </c>
      <c r="B42" s="1">
        <v>37</v>
      </c>
      <c r="C42" s="1" t="s">
        <v>44</v>
      </c>
      <c r="D42" s="1">
        <v>3605.9121071028949</v>
      </c>
      <c r="E42" s="1">
        <v>3085.2872574151902</v>
      </c>
      <c r="G42" s="1">
        <v>520.62484968770241</v>
      </c>
      <c r="H42" s="1">
        <v>3566.4121408276878</v>
      </c>
      <c r="I42" s="1">
        <f t="shared" si="1"/>
        <v>4087.0369905153902</v>
      </c>
      <c r="K42" s="1">
        <f>IFERROR(VLOOKUP(A42,'Raw Data - Approved 2014 SWCAP'!$F$4:$R$588,6,FALSE),0)</f>
        <v>3085</v>
      </c>
      <c r="L42" s="1">
        <f t="shared" si="2"/>
        <v>0</v>
      </c>
    </row>
    <row r="43" spans="1:12">
      <c r="A43" s="1" t="s">
        <v>684</v>
      </c>
      <c r="B43" s="1">
        <v>40</v>
      </c>
      <c r="C43" s="1" t="s">
        <v>47</v>
      </c>
      <c r="D43" s="1">
        <v>1416.2814684623681</v>
      </c>
      <c r="E43" s="1">
        <v>3.90913811519188</v>
      </c>
      <c r="G43" s="1">
        <v>1412.3723303471761</v>
      </c>
      <c r="H43" s="1">
        <v>1400.7672050585907</v>
      </c>
      <c r="I43" s="1">
        <f t="shared" si="1"/>
        <v>2813.1395354057668</v>
      </c>
      <c r="K43" s="1">
        <f>IFERROR(VLOOKUP(A43,'Raw Data - Approved 2014 SWCAP'!$F$4:$R$588,6,FALSE),0)</f>
        <v>4</v>
      </c>
      <c r="L43" s="1">
        <f t="shared" si="2"/>
        <v>0</v>
      </c>
    </row>
    <row r="44" spans="1:12">
      <c r="A44" s="1" t="s">
        <v>685</v>
      </c>
      <c r="B44" s="1">
        <v>41</v>
      </c>
      <c r="C44" s="1" t="s">
        <v>48</v>
      </c>
      <c r="D44" s="1">
        <v>15066.580726695791</v>
      </c>
      <c r="E44" s="1">
        <v>11855.4386188482</v>
      </c>
      <c r="G44" s="1">
        <v>3211.1421078476105</v>
      </c>
      <c r="H44" s="1">
        <v>14901.538037658836</v>
      </c>
      <c r="I44" s="1">
        <f t="shared" si="1"/>
        <v>18112.680145506449</v>
      </c>
      <c r="K44" s="1">
        <f>IFERROR(VLOOKUP(A44,'Raw Data - Approved 2014 SWCAP'!$F$4:$R$588,6,FALSE),0)</f>
        <v>11855</v>
      </c>
      <c r="L44" s="1">
        <f t="shared" si="2"/>
        <v>0</v>
      </c>
    </row>
    <row r="45" spans="1:12">
      <c r="A45" s="1" t="s">
        <v>687</v>
      </c>
      <c r="B45" s="1">
        <v>43</v>
      </c>
      <c r="C45" s="1" t="s">
        <v>50</v>
      </c>
      <c r="D45" s="1">
        <v>8.0080535373478003</v>
      </c>
      <c r="E45" s="1">
        <v>0</v>
      </c>
      <c r="G45" s="1">
        <v>0</v>
      </c>
      <c r="H45" s="1">
        <v>7.9203315310259574</v>
      </c>
      <c r="I45" s="1">
        <f t="shared" si="1"/>
        <v>7.9203315310259574</v>
      </c>
      <c r="K45" s="1">
        <f>IFERROR(VLOOKUP(A45,'Raw Data - Approved 2014 SWCAP'!$F$4:$R$588,6,FALSE),0)</f>
        <v>0</v>
      </c>
      <c r="L45" s="1">
        <f t="shared" si="2"/>
        <v>0</v>
      </c>
    </row>
    <row r="46" spans="1:12">
      <c r="A46" s="1" t="s">
        <v>690</v>
      </c>
      <c r="B46" s="1">
        <v>46</v>
      </c>
      <c r="C46" s="1" t="s">
        <v>53</v>
      </c>
      <c r="D46" s="1">
        <v>9.152061185540342</v>
      </c>
      <c r="E46" s="1">
        <v>7.8182762303837601</v>
      </c>
      <c r="G46" s="1">
        <v>1.3337849551565795</v>
      </c>
      <c r="H46" s="1">
        <v>9.0518074640296646</v>
      </c>
      <c r="I46" s="1">
        <f t="shared" si="1"/>
        <v>10.385592419186244</v>
      </c>
      <c r="K46" s="1">
        <f>IFERROR(VLOOKUP(A46,'Raw Data - Approved 2014 SWCAP'!$F$4:$R$588,6,FALSE),0)</f>
        <v>8</v>
      </c>
      <c r="L46" s="1">
        <f t="shared" si="2"/>
        <v>0</v>
      </c>
    </row>
    <row r="47" spans="1:12">
      <c r="A47" s="1" t="s">
        <v>691</v>
      </c>
      <c r="B47" s="1">
        <v>47</v>
      </c>
      <c r="C47" s="1" t="s">
        <v>54</v>
      </c>
      <c r="D47" s="1">
        <v>876.3098585154878</v>
      </c>
      <c r="E47" s="1">
        <v>617.643822200317</v>
      </c>
      <c r="G47" s="1">
        <v>258.66603631517052</v>
      </c>
      <c r="H47" s="1">
        <v>866.71056468084032</v>
      </c>
      <c r="I47" s="1">
        <f t="shared" si="1"/>
        <v>1125.3766009960109</v>
      </c>
      <c r="K47" s="1">
        <f>IFERROR(VLOOKUP(A47,'Raw Data - Approved 2014 SWCAP'!$F$4:$R$588,6,FALSE),0)</f>
        <v>618</v>
      </c>
      <c r="L47" s="1">
        <f t="shared" si="2"/>
        <v>0</v>
      </c>
    </row>
    <row r="48" spans="1:12">
      <c r="A48" s="1" t="s">
        <v>692</v>
      </c>
      <c r="B48" s="1">
        <v>48</v>
      </c>
      <c r="C48" s="1" t="s">
        <v>55</v>
      </c>
      <c r="D48" s="1">
        <v>0</v>
      </c>
      <c r="E48" s="1">
        <v>1098.46781036892</v>
      </c>
      <c r="G48" s="1">
        <v>-1098.4678103689187</v>
      </c>
      <c r="H48" s="1">
        <v>0</v>
      </c>
      <c r="I48" s="1">
        <f t="shared" si="1"/>
        <v>-1098.4678103689187</v>
      </c>
      <c r="K48" s="1">
        <f>IFERROR(VLOOKUP(A48,'Raw Data - Approved 2014 SWCAP'!$F$4:$R$588,6,FALSE),0)</f>
        <v>1098</v>
      </c>
      <c r="L48" s="1">
        <f t="shared" si="2"/>
        <v>0</v>
      </c>
    </row>
    <row r="49" spans="1:12">
      <c r="A49" s="1" t="s">
        <v>694</v>
      </c>
      <c r="B49" s="1">
        <v>50</v>
      </c>
      <c r="C49" s="1" t="s">
        <v>57</v>
      </c>
      <c r="D49" s="1">
        <v>1871.5965124429999</v>
      </c>
      <c r="E49" s="1">
        <v>1784.52154958509</v>
      </c>
      <c r="G49" s="1">
        <v>87.074962857906087</v>
      </c>
      <c r="H49" s="1">
        <v>1851.0946263940664</v>
      </c>
      <c r="I49" s="1">
        <f t="shared" si="1"/>
        <v>1938.1695892519724</v>
      </c>
      <c r="K49" s="1">
        <f>IFERROR(VLOOKUP(A49,'Raw Data - Approved 2014 SWCAP'!$F$4:$R$588,6,FALSE),0)</f>
        <v>1785</v>
      </c>
      <c r="L49" s="1">
        <f t="shared" si="2"/>
        <v>0</v>
      </c>
    </row>
    <row r="50" spans="1:12">
      <c r="A50" s="1" t="s">
        <v>695</v>
      </c>
      <c r="B50" s="1">
        <v>51</v>
      </c>
      <c r="C50" s="1" t="s">
        <v>58</v>
      </c>
      <c r="D50" s="1">
        <v>999.86268452028241</v>
      </c>
      <c r="E50" s="1">
        <v>895.19262837894098</v>
      </c>
      <c r="G50" s="1">
        <v>104.67005614134152</v>
      </c>
      <c r="H50" s="1">
        <v>988.90996544524091</v>
      </c>
      <c r="I50" s="1">
        <f t="shared" si="1"/>
        <v>1093.5800215865825</v>
      </c>
      <c r="K50" s="1">
        <f>IFERROR(VLOOKUP(A50,'Raw Data - Approved 2014 SWCAP'!$F$4:$R$588,6,FALSE),0)</f>
        <v>895</v>
      </c>
      <c r="L50" s="1">
        <f t="shared" si="2"/>
        <v>0</v>
      </c>
    </row>
    <row r="51" spans="1:12">
      <c r="A51" s="1" t="s">
        <v>696</v>
      </c>
      <c r="B51" s="1">
        <v>52</v>
      </c>
      <c r="C51" s="1" t="s">
        <v>59</v>
      </c>
      <c r="D51" s="1">
        <v>21667.504856766762</v>
      </c>
      <c r="E51" s="1">
        <v>5873.4800180758002</v>
      </c>
      <c r="G51" s="1">
        <v>15794.024838690961</v>
      </c>
      <c r="H51" s="1">
        <v>21430.154171090231</v>
      </c>
      <c r="I51" s="1">
        <f t="shared" si="1"/>
        <v>37224.17900978119</v>
      </c>
      <c r="K51" s="1">
        <f>IFERROR(VLOOKUP(A51,'Raw Data - Approved 2014 SWCAP'!$F$4:$R$588,6,FALSE),0)</f>
        <v>5873</v>
      </c>
      <c r="L51" s="1">
        <f t="shared" si="2"/>
        <v>0</v>
      </c>
    </row>
    <row r="52" spans="1:12">
      <c r="A52" s="1" t="s">
        <v>697</v>
      </c>
      <c r="B52" s="1">
        <v>53</v>
      </c>
      <c r="C52" s="1" t="s">
        <v>60</v>
      </c>
      <c r="D52" s="1">
        <v>44.616298279509174</v>
      </c>
      <c r="E52" s="1">
        <v>76.228193246241702</v>
      </c>
      <c r="G52" s="1">
        <v>-31.611894966732525</v>
      </c>
      <c r="H52" s="1">
        <v>44.127561387144617</v>
      </c>
      <c r="I52" s="1">
        <f t="shared" si="1"/>
        <v>12.515666420412092</v>
      </c>
      <c r="K52" s="1">
        <f>IFERROR(VLOOKUP(A52,'Raw Data - Approved 2014 SWCAP'!$F$4:$R$588,6,FALSE),0)</f>
        <v>76</v>
      </c>
      <c r="L52" s="1">
        <f t="shared" si="2"/>
        <v>0</v>
      </c>
    </row>
    <row r="53" spans="1:12">
      <c r="A53" s="1" t="s">
        <v>698</v>
      </c>
      <c r="B53" s="1">
        <v>54</v>
      </c>
      <c r="C53" s="1" t="s">
        <v>61</v>
      </c>
      <c r="D53" s="1">
        <v>97.240650096366139</v>
      </c>
      <c r="E53" s="1">
        <v>64.500778900666006</v>
      </c>
      <c r="G53" s="1">
        <v>32.73987119570009</v>
      </c>
      <c r="H53" s="1">
        <v>96.175454305315185</v>
      </c>
      <c r="I53" s="1">
        <f t="shared" si="1"/>
        <v>128.91532550101527</v>
      </c>
      <c r="K53" s="1">
        <f>IFERROR(VLOOKUP(A53,'Raw Data - Approved 2014 SWCAP'!$F$4:$R$588,6,FALSE),0)</f>
        <v>65</v>
      </c>
      <c r="L53" s="1">
        <f t="shared" si="2"/>
        <v>0</v>
      </c>
    </row>
    <row r="54" spans="1:12">
      <c r="A54" s="1" t="s">
        <v>699</v>
      </c>
      <c r="B54" s="1">
        <v>55</v>
      </c>
      <c r="C54" s="1" t="s">
        <v>62</v>
      </c>
      <c r="D54" s="1">
        <v>81.224543021670542</v>
      </c>
      <c r="E54" s="1">
        <v>75.250908717443707</v>
      </c>
      <c r="G54" s="1">
        <v>5.9736343042268194</v>
      </c>
      <c r="H54" s="1">
        <v>80.334791243263268</v>
      </c>
      <c r="I54" s="1">
        <f t="shared" si="1"/>
        <v>86.308425547490089</v>
      </c>
      <c r="K54" s="1">
        <f>IFERROR(VLOOKUP(A54,'Raw Data - Approved 2014 SWCAP'!$F$4:$R$588,6,FALSE),0)</f>
        <v>75</v>
      </c>
      <c r="L54" s="1">
        <f t="shared" si="2"/>
        <v>0</v>
      </c>
    </row>
    <row r="55" spans="1:12">
      <c r="A55" s="1" t="s">
        <v>700</v>
      </c>
      <c r="B55" s="1">
        <v>56</v>
      </c>
      <c r="C55" s="1" t="s">
        <v>63</v>
      </c>
      <c r="D55" s="1">
        <v>83.512558318055625</v>
      </c>
      <c r="E55" s="1">
        <v>136.819834031716</v>
      </c>
      <c r="G55" s="1">
        <v>-53.307275713660225</v>
      </c>
      <c r="H55" s="1">
        <v>82.597743109270695</v>
      </c>
      <c r="I55" s="1">
        <f t="shared" si="1"/>
        <v>29.29046739561047</v>
      </c>
      <c r="K55" s="1">
        <f>IFERROR(VLOOKUP(A55,'Raw Data - Approved 2014 SWCAP'!$F$4:$R$588,6,FALSE),0)</f>
        <v>137</v>
      </c>
      <c r="L55" s="1">
        <f t="shared" si="2"/>
        <v>0</v>
      </c>
    </row>
    <row r="56" spans="1:12">
      <c r="A56" s="1" t="s">
        <v>701</v>
      </c>
      <c r="B56" s="1">
        <v>57</v>
      </c>
      <c r="C56" s="1" t="s">
        <v>64</v>
      </c>
      <c r="D56" s="1">
        <v>1322.4728413105795</v>
      </c>
      <c r="E56" s="1">
        <v>1200.10540136391</v>
      </c>
      <c r="G56" s="1">
        <v>122.36743994667184</v>
      </c>
      <c r="H56" s="1">
        <v>1307.9861785522864</v>
      </c>
      <c r="I56" s="1">
        <f t="shared" si="1"/>
        <v>1430.3536184989582</v>
      </c>
      <c r="K56" s="1">
        <f>IFERROR(VLOOKUP(A56,'Raw Data - Approved 2014 SWCAP'!$F$4:$R$588,6,FALSE),0)</f>
        <v>1200</v>
      </c>
      <c r="L56" s="1">
        <f t="shared" si="2"/>
        <v>0</v>
      </c>
    </row>
    <row r="57" spans="1:12">
      <c r="A57" s="1" t="s">
        <v>702</v>
      </c>
      <c r="B57" s="1">
        <v>58</v>
      </c>
      <c r="C57" s="1" t="s">
        <v>65</v>
      </c>
      <c r="D57" s="1">
        <v>107.53671893009903</v>
      </c>
      <c r="E57" s="1">
        <v>98.705737408594999</v>
      </c>
      <c r="G57" s="1">
        <v>8.8309815215040146</v>
      </c>
      <c r="H57" s="1">
        <v>106.35873770234855</v>
      </c>
      <c r="I57" s="1">
        <f t="shared" si="1"/>
        <v>115.18971922385256</v>
      </c>
      <c r="K57" s="1">
        <f>IFERROR(VLOOKUP(A57,'Raw Data - Approved 2014 SWCAP'!$F$4:$R$588,6,FALSE),0)</f>
        <v>99</v>
      </c>
      <c r="L57" s="1">
        <f t="shared" si="2"/>
        <v>0</v>
      </c>
    </row>
    <row r="58" spans="1:12">
      <c r="A58" s="1" t="s">
        <v>703</v>
      </c>
      <c r="B58" s="1">
        <v>59</v>
      </c>
      <c r="C58" s="1" t="s">
        <v>66</v>
      </c>
      <c r="D58" s="1">
        <v>477.05118929629032</v>
      </c>
      <c r="E58" s="1">
        <v>159.29737819406901</v>
      </c>
      <c r="G58" s="1">
        <v>317.75381110222116</v>
      </c>
      <c r="H58" s="1">
        <v>471.8254640625463</v>
      </c>
      <c r="I58" s="1">
        <f t="shared" si="1"/>
        <v>789.57927516476752</v>
      </c>
      <c r="K58" s="1">
        <f>IFERROR(VLOOKUP(A58,'Raw Data - Approved 2014 SWCAP'!$F$4:$R$588,6,FALSE),0)</f>
        <v>159</v>
      </c>
      <c r="L58" s="1">
        <f t="shared" si="2"/>
        <v>0</v>
      </c>
    </row>
    <row r="59" spans="1:12">
      <c r="A59" s="1" t="s">
        <v>704</v>
      </c>
      <c r="B59" s="1">
        <v>60</v>
      </c>
      <c r="C59" s="1" t="s">
        <v>67</v>
      </c>
      <c r="D59" s="1">
        <v>24.024160612043399</v>
      </c>
      <c r="E59" s="1">
        <v>12.7046988743736</v>
      </c>
      <c r="G59" s="1">
        <v>11.319461737669783</v>
      </c>
      <c r="H59" s="1">
        <v>23.760994593077871</v>
      </c>
      <c r="I59" s="1">
        <f t="shared" si="1"/>
        <v>35.080456330747651</v>
      </c>
      <c r="K59" s="1">
        <f>IFERROR(VLOOKUP(A59,'Raw Data - Approved 2014 SWCAP'!$F$4:$R$588,6,FALSE),0)</f>
        <v>13</v>
      </c>
      <c r="L59" s="1">
        <f t="shared" si="2"/>
        <v>0</v>
      </c>
    </row>
    <row r="60" spans="1:12">
      <c r="A60" s="1" t="s">
        <v>705</v>
      </c>
      <c r="B60" s="1">
        <v>61</v>
      </c>
      <c r="C60" s="1" t="s">
        <v>68</v>
      </c>
      <c r="D60" s="1">
        <v>4517.6862027123516</v>
      </c>
      <c r="E60" s="1">
        <v>2461.77972804209</v>
      </c>
      <c r="G60" s="1">
        <v>2055.9064746702643</v>
      </c>
      <c r="H60" s="1">
        <v>4468.1984594316427</v>
      </c>
      <c r="I60" s="1">
        <f t="shared" si="1"/>
        <v>6524.104934101907</v>
      </c>
      <c r="K60" s="1">
        <f>IFERROR(VLOOKUP(A60,'Raw Data - Approved 2014 SWCAP'!$F$4:$R$588,6,FALSE),0)</f>
        <v>2462</v>
      </c>
      <c r="L60" s="1">
        <f t="shared" si="2"/>
        <v>0</v>
      </c>
    </row>
    <row r="61" spans="1:12">
      <c r="A61" s="1" t="s">
        <v>706</v>
      </c>
      <c r="B61" s="1">
        <v>62</v>
      </c>
      <c r="C61" s="1" t="s">
        <v>69</v>
      </c>
      <c r="D61" s="1">
        <v>38.896260038546458</v>
      </c>
      <c r="E61" s="1">
        <v>33.227673979130998</v>
      </c>
      <c r="G61" s="1">
        <v>5.6685860594154622</v>
      </c>
      <c r="H61" s="1">
        <v>38.470181722126078</v>
      </c>
      <c r="I61" s="1">
        <f t="shared" si="1"/>
        <v>44.138767781541539</v>
      </c>
      <c r="K61" s="1">
        <f>IFERROR(VLOOKUP(A61,'Raw Data - Approved 2014 SWCAP'!$F$4:$R$588,6,FALSE),0)</f>
        <v>33</v>
      </c>
      <c r="L61" s="1">
        <f t="shared" si="2"/>
        <v>0</v>
      </c>
    </row>
    <row r="62" spans="1:12">
      <c r="A62" s="1" t="s">
        <v>707</v>
      </c>
      <c r="B62" s="1">
        <v>63</v>
      </c>
      <c r="C62" s="1" t="s">
        <v>70</v>
      </c>
      <c r="D62" s="1">
        <v>224.22549904573839</v>
      </c>
      <c r="E62" s="1">
        <v>90.887461178211296</v>
      </c>
      <c r="G62" s="1">
        <v>133.33803786752713</v>
      </c>
      <c r="H62" s="1">
        <v>221.76928286872678</v>
      </c>
      <c r="I62" s="1">
        <f t="shared" si="1"/>
        <v>355.10732073625388</v>
      </c>
      <c r="K62" s="1">
        <f>IFERROR(VLOOKUP(A62,'Raw Data - Approved 2014 SWCAP'!$F$4:$R$588,6,FALSE),0)</f>
        <v>91</v>
      </c>
      <c r="L62" s="1">
        <f t="shared" si="2"/>
        <v>0</v>
      </c>
    </row>
    <row r="63" spans="1:12">
      <c r="A63" s="1" t="s">
        <v>708</v>
      </c>
      <c r="B63" s="1">
        <v>64</v>
      </c>
      <c r="C63" s="1" t="s">
        <v>71</v>
      </c>
      <c r="D63" s="1">
        <v>3.4320229445776285</v>
      </c>
      <c r="E63" s="1">
        <v>2.9318535863939101</v>
      </c>
      <c r="G63" s="1">
        <v>0.50016935818371733</v>
      </c>
      <c r="H63" s="1">
        <v>3.3944277990111247</v>
      </c>
      <c r="I63" s="1">
        <f t="shared" si="1"/>
        <v>3.8945971571948421</v>
      </c>
      <c r="K63" s="1">
        <f>IFERROR(VLOOKUP(A63,'Raw Data - Approved 2014 SWCAP'!$F$4:$R$588,6,FALSE),0)</f>
        <v>3</v>
      </c>
      <c r="L63" s="1">
        <f t="shared" si="2"/>
        <v>0</v>
      </c>
    </row>
    <row r="64" spans="1:12">
      <c r="A64" s="1" t="s">
        <v>1243</v>
      </c>
      <c r="B64" s="1">
        <v>65</v>
      </c>
      <c r="C64" s="1" t="s">
        <v>72</v>
      </c>
      <c r="D64" s="1">
        <v>247.10565200958925</v>
      </c>
      <c r="E64" s="1">
        <v>0</v>
      </c>
      <c r="G64" s="1">
        <v>0</v>
      </c>
      <c r="H64" s="1">
        <v>244.39880152880096</v>
      </c>
      <c r="I64" s="1">
        <f t="shared" si="1"/>
        <v>244.39880152880096</v>
      </c>
      <c r="K64" s="1">
        <f>IFERROR(VLOOKUP(A64,'Raw Data - Approved 2014 SWCAP'!$F$4:$R$588,6,FALSE),0)</f>
        <v>0</v>
      </c>
      <c r="L64" s="1">
        <f t="shared" si="2"/>
        <v>0</v>
      </c>
    </row>
    <row r="65" spans="1:12">
      <c r="A65" s="1" t="s">
        <v>709</v>
      </c>
      <c r="B65" s="1">
        <v>66</v>
      </c>
      <c r="C65" s="1" t="s">
        <v>73</v>
      </c>
      <c r="D65" s="1">
        <v>1124.5595181732697</v>
      </c>
      <c r="E65" s="1">
        <v>552.16575877085302</v>
      </c>
      <c r="G65" s="1">
        <v>572.39375940241632</v>
      </c>
      <c r="H65" s="1">
        <v>1112.2408421426451</v>
      </c>
      <c r="I65" s="1">
        <f t="shared" si="1"/>
        <v>1684.6346015450613</v>
      </c>
      <c r="K65" s="1">
        <f>IFERROR(VLOOKUP(A65,'Raw Data - Approved 2014 SWCAP'!$F$4:$R$588,6,FALSE),0)</f>
        <v>552</v>
      </c>
      <c r="L65" s="1">
        <f t="shared" si="2"/>
        <v>0</v>
      </c>
    </row>
    <row r="66" spans="1:12">
      <c r="A66" s="1" t="s">
        <v>710</v>
      </c>
      <c r="B66" s="1">
        <v>67</v>
      </c>
      <c r="C66" s="1" t="s">
        <v>74</v>
      </c>
      <c r="D66" s="1">
        <v>34.320229445776285</v>
      </c>
      <c r="E66" s="1">
        <v>42.023234738312702</v>
      </c>
      <c r="G66" s="1">
        <v>-7.7030052925364432</v>
      </c>
      <c r="H66" s="1">
        <v>33.944277990111246</v>
      </c>
      <c r="I66" s="1">
        <f t="shared" si="1"/>
        <v>26.241272697574804</v>
      </c>
      <c r="K66" s="1">
        <f>IFERROR(VLOOKUP(A66,'Raw Data - Approved 2014 SWCAP'!$F$4:$R$588,6,FALSE),0)</f>
        <v>42</v>
      </c>
      <c r="L66" s="1">
        <f t="shared" si="2"/>
        <v>0</v>
      </c>
    </row>
    <row r="67" spans="1:12">
      <c r="A67" s="1" t="s">
        <v>711</v>
      </c>
      <c r="B67" s="1">
        <v>68</v>
      </c>
      <c r="C67" s="1" t="s">
        <v>75</v>
      </c>
      <c r="D67" s="1">
        <v>12.584084130117972</v>
      </c>
      <c r="E67" s="1">
        <v>10.750129816777701</v>
      </c>
      <c r="G67" s="1">
        <v>1.8339543133402967</v>
      </c>
      <c r="H67" s="1">
        <v>12.446235263040789</v>
      </c>
      <c r="I67" s="1">
        <f t="shared" si="1"/>
        <v>14.280189576381085</v>
      </c>
      <c r="K67" s="1">
        <f>IFERROR(VLOOKUP(A67,'Raw Data - Approved 2014 SWCAP'!$F$4:$R$588,6,FALSE),0)</f>
        <v>11</v>
      </c>
      <c r="L67" s="1">
        <f t="shared" si="2"/>
        <v>0</v>
      </c>
    </row>
    <row r="68" spans="1:12">
      <c r="A68" s="1" t="s">
        <v>714</v>
      </c>
      <c r="B68" s="1">
        <v>71</v>
      </c>
      <c r="C68" s="1" t="s">
        <v>78</v>
      </c>
      <c r="D68" s="1">
        <v>9717.2009637474584</v>
      </c>
      <c r="E68" s="1">
        <v>10116.8494421166</v>
      </c>
      <c r="G68" s="1">
        <v>-399.64847836913094</v>
      </c>
      <c r="H68" s="1">
        <v>9610.7565749334972</v>
      </c>
      <c r="I68" s="1">
        <f t="shared" si="1"/>
        <v>9211.1080965643669</v>
      </c>
      <c r="K68" s="1">
        <f>IFERROR(VLOOKUP(A68,'Raw Data - Approved 2014 SWCAP'!$F$4:$R$588,6,FALSE),0)</f>
        <v>10117</v>
      </c>
      <c r="L68" s="1">
        <f t="shared" si="2"/>
        <v>0</v>
      </c>
    </row>
    <row r="69" spans="1:12">
      <c r="A69" s="1" t="s">
        <v>715</v>
      </c>
      <c r="B69" s="1">
        <v>72</v>
      </c>
      <c r="C69" s="1" t="s">
        <v>79</v>
      </c>
      <c r="D69" s="1">
        <v>0</v>
      </c>
      <c r="E69" s="1">
        <v>0.97728452879797001</v>
      </c>
      <c r="G69" s="1">
        <v>-0.97728452879797045</v>
      </c>
      <c r="H69" s="1">
        <v>0</v>
      </c>
      <c r="I69" s="1">
        <f t="shared" si="1"/>
        <v>-0.97728452879797045</v>
      </c>
      <c r="K69" s="1">
        <f>IFERROR(VLOOKUP(A69,'Raw Data - Approved 2014 SWCAP'!$F$4:$R$588,6,FALSE),0)</f>
        <v>1</v>
      </c>
      <c r="L69" s="1">
        <f t="shared" si="2"/>
        <v>0</v>
      </c>
    </row>
    <row r="70" spans="1:12">
      <c r="A70" s="1" t="s">
        <v>716</v>
      </c>
      <c r="B70" s="1">
        <v>73</v>
      </c>
      <c r="C70" s="1" t="s">
        <v>80</v>
      </c>
      <c r="D70" s="1">
        <v>45.760305927701715</v>
      </c>
      <c r="E70" s="1">
        <v>18.5684060471614</v>
      </c>
      <c r="G70" s="1">
        <v>27.191899880540273</v>
      </c>
      <c r="H70" s="1">
        <v>45.259037320148323</v>
      </c>
      <c r="I70" s="1">
        <f t="shared" si="1"/>
        <v>72.4509372006886</v>
      </c>
      <c r="K70" s="1">
        <f>IFERROR(VLOOKUP(A70,'Raw Data - Approved 2014 SWCAP'!$F$4:$R$588,6,FALSE),0)</f>
        <v>19</v>
      </c>
      <c r="L70" s="1">
        <f t="shared" si="2"/>
        <v>0</v>
      </c>
    </row>
    <row r="71" spans="1:12">
      <c r="A71" s="1" t="s">
        <v>717</v>
      </c>
      <c r="B71" s="1">
        <v>74</v>
      </c>
      <c r="C71" s="1" t="s">
        <v>81</v>
      </c>
      <c r="D71" s="1">
        <v>265.40977438066994</v>
      </c>
      <c r="E71" s="1">
        <v>134.86526497412001</v>
      </c>
      <c r="G71" s="1">
        <v>130.54450940655002</v>
      </c>
      <c r="H71" s="1">
        <v>262.50241645686026</v>
      </c>
      <c r="I71" s="1">
        <f t="shared" si="1"/>
        <v>393.04692586341025</v>
      </c>
      <c r="K71" s="1">
        <f>IFERROR(VLOOKUP(A71,'Raw Data - Approved 2014 SWCAP'!$F$4:$R$588,6,FALSE),0)</f>
        <v>135</v>
      </c>
      <c r="L71" s="1">
        <f t="shared" si="2"/>
        <v>0</v>
      </c>
    </row>
    <row r="72" spans="1:12">
      <c r="A72" s="1" t="s">
        <v>718</v>
      </c>
      <c r="B72" s="1">
        <v>75</v>
      </c>
      <c r="C72" s="1" t="s">
        <v>82</v>
      </c>
      <c r="D72" s="1">
        <v>7900.516818417701</v>
      </c>
      <c r="E72" s="1">
        <v>9171.8153027689496</v>
      </c>
      <c r="G72" s="1">
        <v>-1271.2984843512513</v>
      </c>
      <c r="H72" s="1">
        <v>7813.9727933236081</v>
      </c>
      <c r="I72" s="1">
        <f t="shared" si="1"/>
        <v>6542.6743089723568</v>
      </c>
      <c r="K72" s="1">
        <f>IFERROR(VLOOKUP(A72,'Raw Data - Approved 2014 SWCAP'!$F$4:$R$588,6,FALSE),0)</f>
        <v>9172</v>
      </c>
      <c r="L72" s="1">
        <f t="shared" si="2"/>
        <v>0</v>
      </c>
    </row>
    <row r="73" spans="1:12">
      <c r="A73" s="1" t="s">
        <v>720</v>
      </c>
      <c r="B73" s="1">
        <v>77</v>
      </c>
      <c r="C73" s="1" t="s">
        <v>84</v>
      </c>
      <c r="D73" s="1">
        <v>2241.1109828091912</v>
      </c>
      <c r="E73" s="1">
        <v>1993.6604387478601</v>
      </c>
      <c r="G73" s="1">
        <v>247.45054406133175</v>
      </c>
      <c r="H73" s="1">
        <v>2216.5613527542641</v>
      </c>
      <c r="I73" s="1">
        <f t="shared" si="1"/>
        <v>2464.0118968155957</v>
      </c>
      <c r="K73" s="1">
        <f>IFERROR(VLOOKUP(A73,'Raw Data - Approved 2014 SWCAP'!$F$4:$R$588,6,FALSE),0)</f>
        <v>1994</v>
      </c>
      <c r="L73" s="1">
        <f t="shared" si="2"/>
        <v>0</v>
      </c>
    </row>
    <row r="74" spans="1:12">
      <c r="A74" s="1" t="s">
        <v>721</v>
      </c>
      <c r="B74" s="1">
        <v>78</v>
      </c>
      <c r="C74" s="1" t="s">
        <v>85</v>
      </c>
      <c r="D74" s="1">
        <v>21.736145315658316</v>
      </c>
      <c r="E74" s="1">
        <v>24.432113219949301</v>
      </c>
      <c r="G74" s="1">
        <v>-2.6959679042909466</v>
      </c>
      <c r="H74" s="1">
        <v>21.498042727070455</v>
      </c>
      <c r="I74" s="1">
        <f t="shared" si="1"/>
        <v>18.80207482277951</v>
      </c>
      <c r="K74" s="1">
        <f>IFERROR(VLOOKUP(A74,'Raw Data - Approved 2014 SWCAP'!$F$4:$R$588,6,FALSE),0)</f>
        <v>24</v>
      </c>
      <c r="L74" s="1">
        <f t="shared" si="2"/>
        <v>0</v>
      </c>
    </row>
    <row r="75" spans="1:12">
      <c r="A75" s="1" t="s">
        <v>722</v>
      </c>
      <c r="B75" s="1">
        <v>79</v>
      </c>
      <c r="C75" s="1" t="s">
        <v>86</v>
      </c>
      <c r="D75" s="1">
        <v>3.4320229445776285</v>
      </c>
      <c r="E75" s="1">
        <v>2.9318535863939101</v>
      </c>
      <c r="G75" s="1">
        <v>0.50016935818371733</v>
      </c>
      <c r="H75" s="1">
        <v>3.3944277990111247</v>
      </c>
      <c r="I75" s="1">
        <f t="shared" si="1"/>
        <v>3.8945971571948421</v>
      </c>
      <c r="K75" s="1">
        <f>IFERROR(VLOOKUP(A75,'Raw Data - Approved 2014 SWCAP'!$F$4:$R$588,6,FALSE),0)</f>
        <v>3</v>
      </c>
      <c r="L75" s="1">
        <f t="shared" si="2"/>
        <v>0</v>
      </c>
    </row>
    <row r="76" spans="1:12">
      <c r="A76" s="1" t="s">
        <v>723</v>
      </c>
      <c r="B76" s="1">
        <v>80</v>
      </c>
      <c r="C76" s="1" t="s">
        <v>87</v>
      </c>
      <c r="D76" s="1">
        <v>11882.807441775944</v>
      </c>
      <c r="E76" s="1">
        <v>10175.4865138445</v>
      </c>
      <c r="G76" s="1">
        <v>1707.3209279314744</v>
      </c>
      <c r="H76" s="1">
        <v>11752.640516109517</v>
      </c>
      <c r="I76" s="1">
        <f t="shared" si="1"/>
        <v>13459.961444040991</v>
      </c>
      <c r="K76" s="1">
        <f>IFERROR(VLOOKUP(A76,'Raw Data - Approved 2014 SWCAP'!$F$4:$R$588,6,FALSE),0)</f>
        <v>10175</v>
      </c>
      <c r="L76" s="1">
        <f t="shared" si="2"/>
        <v>0</v>
      </c>
    </row>
    <row r="77" spans="1:12">
      <c r="A77" s="1" t="s">
        <v>724</v>
      </c>
      <c r="B77" s="1">
        <v>81</v>
      </c>
      <c r="C77" s="1" t="s">
        <v>88</v>
      </c>
      <c r="D77" s="1">
        <v>4783.0959770930212</v>
      </c>
      <c r="E77" s="1">
        <v>4688.0338846438599</v>
      </c>
      <c r="G77" s="1">
        <v>95.06209244915749</v>
      </c>
      <c r="H77" s="1">
        <v>4730.7008758885031</v>
      </c>
      <c r="I77" s="1">
        <f t="shared" si="1"/>
        <v>4825.7629683376608</v>
      </c>
      <c r="K77" s="1">
        <f>IFERROR(VLOOKUP(A77,'Raw Data - Approved 2014 SWCAP'!$F$4:$R$588,6,FALSE),0)</f>
        <v>4688</v>
      </c>
      <c r="L77" s="1">
        <f t="shared" si="2"/>
        <v>0</v>
      </c>
    </row>
    <row r="78" spans="1:12">
      <c r="A78" s="1" t="s">
        <v>725</v>
      </c>
      <c r="B78" s="1">
        <v>82</v>
      </c>
      <c r="C78" s="1" t="s">
        <v>89</v>
      </c>
      <c r="D78" s="1">
        <v>35556.901713472427</v>
      </c>
      <c r="E78" s="1">
        <v>30991.646977241198</v>
      </c>
      <c r="G78" s="1">
        <v>4565.2547362311861</v>
      </c>
      <c r="H78" s="1">
        <v>35167.403473688253</v>
      </c>
      <c r="I78" s="1">
        <f t="shared" si="1"/>
        <v>39732.658209919442</v>
      </c>
      <c r="K78" s="1">
        <f>IFERROR(VLOOKUP(A78,'Raw Data - Approved 2014 SWCAP'!$F$4:$R$588,6,FALSE),0)</f>
        <v>30992</v>
      </c>
      <c r="L78" s="1">
        <f t="shared" si="2"/>
        <v>0</v>
      </c>
    </row>
    <row r="79" spans="1:12">
      <c r="A79" s="1" t="s">
        <v>726</v>
      </c>
      <c r="B79" s="1">
        <v>83</v>
      </c>
      <c r="C79" s="1" t="s">
        <v>90</v>
      </c>
      <c r="D79" s="1">
        <v>3088.8206501198656</v>
      </c>
      <c r="E79" s="1">
        <v>2273.1638139840802</v>
      </c>
      <c r="G79" s="1">
        <v>815.65683613578642</v>
      </c>
      <c r="H79" s="1">
        <v>3054.9850191100118</v>
      </c>
      <c r="I79" s="1">
        <f t="shared" si="1"/>
        <v>3870.6418552457981</v>
      </c>
      <c r="K79" s="1">
        <f>IFERROR(VLOOKUP(A79,'Raw Data - Approved 2014 SWCAP'!$F$4:$R$588,6,FALSE),0)</f>
        <v>2273</v>
      </c>
      <c r="L79" s="1">
        <f t="shared" si="2"/>
        <v>0</v>
      </c>
    </row>
    <row r="80" spans="1:12">
      <c r="A80" s="1" t="s">
        <v>727</v>
      </c>
      <c r="B80" s="1">
        <v>84</v>
      </c>
      <c r="C80" s="1" t="s">
        <v>91</v>
      </c>
      <c r="D80" s="1">
        <v>59.488397706012229</v>
      </c>
      <c r="E80" s="1">
        <v>111.410436282969</v>
      </c>
      <c r="G80" s="1">
        <v>-51.922038576956403</v>
      </c>
      <c r="H80" s="1">
        <v>58.83674851619282</v>
      </c>
      <c r="I80" s="1">
        <f t="shared" si="1"/>
        <v>6.9147099392364169</v>
      </c>
      <c r="K80" s="1">
        <f>IFERROR(VLOOKUP(A80,'Raw Data - Approved 2014 SWCAP'!$F$4:$R$588,6,FALSE),0)</f>
        <v>111</v>
      </c>
      <c r="L80" s="1">
        <f t="shared" si="2"/>
        <v>0</v>
      </c>
    </row>
    <row r="81" spans="1:12">
      <c r="A81" s="1" t="s">
        <v>728</v>
      </c>
      <c r="B81" s="1">
        <v>85</v>
      </c>
      <c r="C81" s="1" t="s">
        <v>92</v>
      </c>
      <c r="D81" s="1">
        <v>6412.1628681192024</v>
      </c>
      <c r="E81" s="1">
        <v>5519.7030186509401</v>
      </c>
      <c r="G81" s="1">
        <v>892.45984946826559</v>
      </c>
      <c r="H81" s="1">
        <v>6341.9226044857833</v>
      </c>
      <c r="I81" s="1">
        <f t="shared" si="1"/>
        <v>7234.3824539540492</v>
      </c>
      <c r="K81" s="1">
        <f>IFERROR(VLOOKUP(A81,'Raw Data - Approved 2014 SWCAP'!$F$4:$R$588,6,FALSE),0)</f>
        <v>5520</v>
      </c>
      <c r="L81" s="1">
        <f t="shared" si="2"/>
        <v>0</v>
      </c>
    </row>
    <row r="82" spans="1:12">
      <c r="A82" s="1" t="s">
        <v>730</v>
      </c>
      <c r="B82" s="1">
        <v>87</v>
      </c>
      <c r="C82" s="1" t="s">
        <v>94</v>
      </c>
      <c r="D82" s="1">
        <v>30029.056757406059</v>
      </c>
      <c r="E82" s="1">
        <v>23470.4652436121</v>
      </c>
      <c r="G82" s="1">
        <v>6558.5915137940001</v>
      </c>
      <c r="H82" s="1">
        <v>29700.111765414335</v>
      </c>
      <c r="I82" s="1">
        <f t="shared" si="1"/>
        <v>36258.703279208334</v>
      </c>
      <c r="K82" s="1">
        <f>IFERROR(VLOOKUP(A82,'Raw Data - Approved 2014 SWCAP'!$F$4:$R$588,6,FALSE),0)</f>
        <v>23470</v>
      </c>
      <c r="L82" s="1">
        <f t="shared" si="2"/>
        <v>0</v>
      </c>
    </row>
    <row r="83" spans="1:12">
      <c r="A83" s="1" t="s">
        <v>731</v>
      </c>
      <c r="B83" s="1">
        <v>88</v>
      </c>
      <c r="C83" s="1" t="s">
        <v>95</v>
      </c>
      <c r="D83" s="1">
        <v>4967.281208452021</v>
      </c>
      <c r="E83" s="1">
        <v>3351.10864924824</v>
      </c>
      <c r="G83" s="1">
        <v>1616.1725592037803</v>
      </c>
      <c r="H83" s="1">
        <v>4912.8685011020998</v>
      </c>
      <c r="I83" s="1">
        <f t="shared" si="1"/>
        <v>6529.0410603058799</v>
      </c>
      <c r="K83" s="1">
        <f>IFERROR(VLOOKUP(A83,'Raw Data - Approved 2014 SWCAP'!$F$4:$R$588,6,FALSE),0)</f>
        <v>3351</v>
      </c>
      <c r="L83" s="1">
        <f t="shared" si="2"/>
        <v>0</v>
      </c>
    </row>
    <row r="84" spans="1:12">
      <c r="A84" s="1" t="s">
        <v>732</v>
      </c>
      <c r="B84" s="1">
        <v>89</v>
      </c>
      <c r="C84" s="1" t="s">
        <v>96</v>
      </c>
      <c r="D84" s="1">
        <v>18507.755732458958</v>
      </c>
      <c r="E84" s="1">
        <v>14587.926161367301</v>
      </c>
      <c r="G84" s="1">
        <v>3919.8295710916541</v>
      </c>
      <c r="H84" s="1">
        <v>18305.01764413399</v>
      </c>
      <c r="I84" s="1">
        <f t="shared" ref="I84:I147" si="3">SUM(G84:H84)</f>
        <v>22224.847215225644</v>
      </c>
      <c r="K84" s="1">
        <f>IFERROR(VLOOKUP(A84,'Raw Data - Approved 2014 SWCAP'!$F$4:$R$588,6,FALSE),0)</f>
        <v>14588</v>
      </c>
      <c r="L84" s="1">
        <f t="shared" ref="L84:L147" si="4">ROUND(K84-E84,0)</f>
        <v>0</v>
      </c>
    </row>
    <row r="85" spans="1:12">
      <c r="A85" s="1" t="s">
        <v>733</v>
      </c>
      <c r="B85" s="1">
        <v>90</v>
      </c>
      <c r="C85" s="1" t="s">
        <v>97</v>
      </c>
      <c r="D85" s="1">
        <v>16299.820971447351</v>
      </c>
      <c r="E85" s="1">
        <v>15169.410456002101</v>
      </c>
      <c r="G85" s="1">
        <v>1130.4105154452536</v>
      </c>
      <c r="H85" s="1">
        <v>16121.269093436833</v>
      </c>
      <c r="I85" s="1">
        <f t="shared" si="3"/>
        <v>17251.679608882085</v>
      </c>
      <c r="K85" s="1">
        <f>IFERROR(VLOOKUP(A85,'Raw Data - Approved 2014 SWCAP'!$F$4:$R$588,6,FALSE),0)</f>
        <v>15169</v>
      </c>
      <c r="L85" s="1">
        <f t="shared" si="4"/>
        <v>0</v>
      </c>
    </row>
    <row r="86" spans="1:12">
      <c r="A86" s="1" t="s">
        <v>734</v>
      </c>
      <c r="B86" s="1">
        <v>91</v>
      </c>
      <c r="C86" s="1" t="s">
        <v>98</v>
      </c>
      <c r="D86" s="1">
        <v>6540.291724716767</v>
      </c>
      <c r="E86" s="1">
        <v>4098.7313137786896</v>
      </c>
      <c r="G86" s="1">
        <v>2441.5604109380793</v>
      </c>
      <c r="H86" s="1">
        <v>6468.6479089821987</v>
      </c>
      <c r="I86" s="1">
        <f t="shared" si="3"/>
        <v>8910.2083199202789</v>
      </c>
      <c r="K86" s="1">
        <f>IFERROR(VLOOKUP(A86,'Raw Data - Approved 2014 SWCAP'!$F$4:$R$588,6,FALSE),0)</f>
        <v>4099</v>
      </c>
      <c r="L86" s="1">
        <f t="shared" si="4"/>
        <v>0</v>
      </c>
    </row>
    <row r="87" spans="1:12">
      <c r="A87" s="1" t="s">
        <v>735</v>
      </c>
      <c r="B87" s="1">
        <v>92</v>
      </c>
      <c r="C87" s="1" t="s">
        <v>99</v>
      </c>
      <c r="D87" s="1">
        <v>2570.5851854886437</v>
      </c>
      <c r="E87" s="1">
        <v>1605.6784808150701</v>
      </c>
      <c r="G87" s="1">
        <v>964.90670467357825</v>
      </c>
      <c r="H87" s="1">
        <v>2542.4264214593318</v>
      </c>
      <c r="I87" s="1">
        <f t="shared" si="3"/>
        <v>3507.3331261329099</v>
      </c>
      <c r="K87" s="1">
        <f>IFERROR(VLOOKUP(A87,'Raw Data - Approved 2014 SWCAP'!$F$4:$R$588,6,FALSE),0)</f>
        <v>1606</v>
      </c>
      <c r="L87" s="1">
        <f t="shared" si="4"/>
        <v>0</v>
      </c>
    </row>
    <row r="88" spans="1:12">
      <c r="A88" s="1" t="s">
        <v>737</v>
      </c>
      <c r="B88" s="1">
        <v>94</v>
      </c>
      <c r="C88" s="1" t="s">
        <v>101</v>
      </c>
      <c r="D88" s="1">
        <v>1689.6992963803857</v>
      </c>
      <c r="E88" s="1">
        <v>1684.8385276476999</v>
      </c>
      <c r="G88" s="1">
        <v>4.8607687326847655</v>
      </c>
      <c r="H88" s="1">
        <v>1671.1899530464766</v>
      </c>
      <c r="I88" s="1">
        <f t="shared" si="3"/>
        <v>1676.0507217791614</v>
      </c>
      <c r="K88" s="1">
        <f>IFERROR(VLOOKUP(A88,'Raw Data - Approved 2014 SWCAP'!$F$4:$R$588,6,FALSE),0)</f>
        <v>1685</v>
      </c>
      <c r="L88" s="1">
        <f t="shared" si="4"/>
        <v>0</v>
      </c>
    </row>
    <row r="89" spans="1:12">
      <c r="A89" s="1" t="s">
        <v>738</v>
      </c>
      <c r="B89" s="1">
        <v>95</v>
      </c>
      <c r="C89" s="1" t="s">
        <v>102</v>
      </c>
      <c r="D89" s="1">
        <v>1777.7878852912113</v>
      </c>
      <c r="E89" s="1">
        <v>2219.4131649001902</v>
      </c>
      <c r="G89" s="1">
        <v>-441.62527960897921</v>
      </c>
      <c r="H89" s="1">
        <v>1758.3135998877624</v>
      </c>
      <c r="I89" s="1">
        <f t="shared" si="3"/>
        <v>1316.6883202787831</v>
      </c>
      <c r="K89" s="1">
        <f>IFERROR(VLOOKUP(A89,'Raw Data - Approved 2014 SWCAP'!$F$4:$R$588,6,FALSE),0)</f>
        <v>2219</v>
      </c>
      <c r="L89" s="1">
        <f t="shared" si="4"/>
        <v>0</v>
      </c>
    </row>
    <row r="90" spans="1:12">
      <c r="A90" s="1" t="s">
        <v>739</v>
      </c>
      <c r="B90" s="1">
        <v>96</v>
      </c>
      <c r="C90" s="1" t="s">
        <v>103</v>
      </c>
      <c r="D90" s="1">
        <v>1264.12845125276</v>
      </c>
      <c r="E90" s="1">
        <v>1105.3088020705</v>
      </c>
      <c r="G90" s="1">
        <v>158.81964918225529</v>
      </c>
      <c r="H90" s="1">
        <v>1250.2809059690974</v>
      </c>
      <c r="I90" s="1">
        <f t="shared" si="3"/>
        <v>1409.1005551513526</v>
      </c>
      <c r="K90" s="1">
        <f>IFERROR(VLOOKUP(A90,'Raw Data - Approved 2014 SWCAP'!$F$4:$R$588,6,FALSE),0)</f>
        <v>1105</v>
      </c>
      <c r="L90" s="1">
        <f t="shared" si="4"/>
        <v>0</v>
      </c>
    </row>
    <row r="91" spans="1:12">
      <c r="A91" s="1" t="s">
        <v>740</v>
      </c>
      <c r="B91" s="1">
        <v>97</v>
      </c>
      <c r="C91" s="1" t="s">
        <v>104</v>
      </c>
      <c r="D91" s="1">
        <v>2650.6657208621214</v>
      </c>
      <c r="E91" s="1">
        <v>1972.1601791143</v>
      </c>
      <c r="G91" s="1">
        <v>678.50554174781746</v>
      </c>
      <c r="H91" s="1">
        <v>2621.6297367695915</v>
      </c>
      <c r="I91" s="1">
        <f t="shared" si="3"/>
        <v>3300.135278517409</v>
      </c>
      <c r="K91" s="1">
        <f>IFERROR(VLOOKUP(A91,'Raw Data - Approved 2014 SWCAP'!$F$4:$R$588,6,FALSE),0)</f>
        <v>1972</v>
      </c>
      <c r="L91" s="1">
        <f t="shared" si="4"/>
        <v>0</v>
      </c>
    </row>
    <row r="92" spans="1:12">
      <c r="A92" s="1" t="s">
        <v>741</v>
      </c>
      <c r="B92" s="1">
        <v>98</v>
      </c>
      <c r="C92" s="1" t="s">
        <v>105</v>
      </c>
      <c r="D92" s="1">
        <v>15074.588780233138</v>
      </c>
      <c r="E92" s="1">
        <v>12374.3767036399</v>
      </c>
      <c r="G92" s="1">
        <v>2700.2120765932355</v>
      </c>
      <c r="H92" s="1">
        <v>14909.458369189862</v>
      </c>
      <c r="I92" s="1">
        <f t="shared" si="3"/>
        <v>17609.670445783097</v>
      </c>
      <c r="K92" s="1">
        <f>IFERROR(VLOOKUP(A92,'Raw Data - Approved 2014 SWCAP'!$F$4:$R$588,6,FALSE),0)</f>
        <v>12374</v>
      </c>
      <c r="L92" s="1">
        <f t="shared" si="4"/>
        <v>0</v>
      </c>
    </row>
    <row r="93" spans="1:12">
      <c r="A93" s="1" t="s">
        <v>742</v>
      </c>
      <c r="B93" s="1">
        <v>99</v>
      </c>
      <c r="C93" s="1" t="s">
        <v>106</v>
      </c>
      <c r="D93" s="1">
        <v>8966.7319465331511</v>
      </c>
      <c r="E93" s="1">
        <v>7043.2895990469697</v>
      </c>
      <c r="G93" s="1">
        <v>1923.4423474861778</v>
      </c>
      <c r="H93" s="1">
        <v>8868.5083628830653</v>
      </c>
      <c r="I93" s="1">
        <f t="shared" si="3"/>
        <v>10791.950710369243</v>
      </c>
      <c r="K93" s="1">
        <f>IFERROR(VLOOKUP(A93,'Raw Data - Approved 2014 SWCAP'!$F$4:$R$588,6,FALSE),0)</f>
        <v>7043</v>
      </c>
      <c r="L93" s="1">
        <f t="shared" si="4"/>
        <v>0</v>
      </c>
    </row>
    <row r="94" spans="1:12">
      <c r="A94" s="1" t="s">
        <v>743</v>
      </c>
      <c r="B94" s="1">
        <v>100</v>
      </c>
      <c r="C94" s="1" t="s">
        <v>107</v>
      </c>
      <c r="D94" s="1">
        <v>18977.942875866094</v>
      </c>
      <c r="E94" s="1">
        <v>14902.6117796403</v>
      </c>
      <c r="G94" s="1">
        <v>4075.331096225842</v>
      </c>
      <c r="H94" s="1">
        <v>18770.054252598515</v>
      </c>
      <c r="I94" s="1">
        <f t="shared" si="3"/>
        <v>22845.385348824355</v>
      </c>
      <c r="K94" s="1">
        <f>IFERROR(VLOOKUP(A94,'Raw Data - Approved 2014 SWCAP'!$F$4:$R$588,6,FALSE),0)</f>
        <v>14903</v>
      </c>
      <c r="L94" s="1">
        <f t="shared" si="4"/>
        <v>0</v>
      </c>
    </row>
    <row r="95" spans="1:12">
      <c r="A95" s="1" t="s">
        <v>744</v>
      </c>
      <c r="B95" s="1">
        <v>101</v>
      </c>
      <c r="C95" s="1" t="s">
        <v>108</v>
      </c>
      <c r="D95" s="1">
        <v>9562.7599312414659</v>
      </c>
      <c r="E95" s="1">
        <v>7358.9525018487202</v>
      </c>
      <c r="G95" s="1">
        <v>2203.807429392748</v>
      </c>
      <c r="H95" s="1">
        <v>9458.0073239779958</v>
      </c>
      <c r="I95" s="1">
        <f t="shared" si="3"/>
        <v>11661.814753370743</v>
      </c>
      <c r="K95" s="1">
        <f>IFERROR(VLOOKUP(A95,'Raw Data - Approved 2014 SWCAP'!$F$4:$R$588,6,FALSE),0)</f>
        <v>7359</v>
      </c>
      <c r="L95" s="1">
        <f t="shared" si="4"/>
        <v>0</v>
      </c>
    </row>
    <row r="96" spans="1:12">
      <c r="A96" s="1" t="s">
        <v>745</v>
      </c>
      <c r="B96" s="1">
        <v>102</v>
      </c>
      <c r="C96" s="1" t="s">
        <v>109</v>
      </c>
      <c r="D96" s="1">
        <v>4302.6127648521533</v>
      </c>
      <c r="E96" s="1">
        <v>2882.9893599540101</v>
      </c>
      <c r="G96" s="1">
        <v>1419.6234048981407</v>
      </c>
      <c r="H96" s="1">
        <v>4255.4809840269454</v>
      </c>
      <c r="I96" s="1">
        <f t="shared" si="3"/>
        <v>5675.1043889250859</v>
      </c>
      <c r="K96" s="1">
        <f>IFERROR(VLOOKUP(A96,'Raw Data - Approved 2014 SWCAP'!$F$4:$R$588,6,FALSE),0)</f>
        <v>2883</v>
      </c>
      <c r="L96" s="1">
        <f t="shared" si="4"/>
        <v>0</v>
      </c>
    </row>
    <row r="97" spans="1:12">
      <c r="A97" s="1" t="s">
        <v>746</v>
      </c>
      <c r="B97" s="1">
        <v>103</v>
      </c>
      <c r="C97" s="1" t="s">
        <v>110</v>
      </c>
      <c r="D97" s="1">
        <v>7186.6560459455541</v>
      </c>
      <c r="E97" s="1">
        <v>1843.1586213129699</v>
      </c>
      <c r="G97" s="1">
        <v>5343.497424632581</v>
      </c>
      <c r="H97" s="1">
        <v>7107.9318111292932</v>
      </c>
      <c r="I97" s="1">
        <f t="shared" si="3"/>
        <v>12451.429235761874</v>
      </c>
      <c r="K97" s="1">
        <f>IFERROR(VLOOKUP(A97,'Raw Data - Approved 2014 SWCAP'!$F$4:$R$588,6,FALSE),0)</f>
        <v>1843</v>
      </c>
      <c r="L97" s="1">
        <f t="shared" si="4"/>
        <v>0</v>
      </c>
    </row>
    <row r="98" spans="1:12">
      <c r="A98" s="1" t="s">
        <v>1244</v>
      </c>
      <c r="B98" s="1">
        <v>104</v>
      </c>
      <c r="C98" s="1" t="s">
        <v>111</v>
      </c>
      <c r="D98" s="1">
        <v>3240.9736673294738</v>
      </c>
      <c r="E98" s="1">
        <v>0</v>
      </c>
      <c r="G98" s="1">
        <v>0</v>
      </c>
      <c r="H98" s="1">
        <v>3205.4713181995048</v>
      </c>
      <c r="I98" s="1">
        <f t="shared" si="3"/>
        <v>3205.4713181995048</v>
      </c>
      <c r="K98" s="1">
        <f>IFERROR(VLOOKUP(A98,'Raw Data - Approved 2014 SWCAP'!$F$4:$R$588,6,FALSE),0)</f>
        <v>0</v>
      </c>
      <c r="L98" s="1">
        <f t="shared" si="4"/>
        <v>0</v>
      </c>
    </row>
    <row r="99" spans="1:12">
      <c r="A99" s="1" t="s">
        <v>747</v>
      </c>
      <c r="B99" s="1">
        <v>105</v>
      </c>
      <c r="C99" s="1" t="s">
        <v>112</v>
      </c>
      <c r="D99" s="1">
        <v>5507.2528183989007</v>
      </c>
      <c r="E99" s="1">
        <v>5541.2032782844899</v>
      </c>
      <c r="G99" s="1">
        <v>-33.950459885591066</v>
      </c>
      <c r="H99" s="1">
        <v>5446.9251414798509</v>
      </c>
      <c r="I99" s="1">
        <f t="shared" si="3"/>
        <v>5412.9746815942599</v>
      </c>
      <c r="K99" s="1">
        <f>IFERROR(VLOOKUP(A99,'Raw Data - Approved 2014 SWCAP'!$F$4:$R$588,6,FALSE),0)</f>
        <v>5541</v>
      </c>
      <c r="L99" s="1">
        <f t="shared" si="4"/>
        <v>0</v>
      </c>
    </row>
    <row r="100" spans="1:12">
      <c r="A100" s="1" t="s">
        <v>748</v>
      </c>
      <c r="B100" s="1">
        <v>106</v>
      </c>
      <c r="C100" s="1" t="s">
        <v>113</v>
      </c>
      <c r="D100" s="1">
        <v>3612.7761529920504</v>
      </c>
      <c r="E100" s="1">
        <v>3349.1540801906399</v>
      </c>
      <c r="G100" s="1">
        <v>263.62207280140564</v>
      </c>
      <c r="H100" s="1">
        <v>3573.2009964257104</v>
      </c>
      <c r="I100" s="1">
        <f t="shared" si="3"/>
        <v>3836.8230692271159</v>
      </c>
      <c r="K100" s="1">
        <f>IFERROR(VLOOKUP(A100,'Raw Data - Approved 2014 SWCAP'!$F$4:$R$588,6,FALSE),0)</f>
        <v>3349</v>
      </c>
      <c r="L100" s="1">
        <f t="shared" si="4"/>
        <v>0</v>
      </c>
    </row>
    <row r="101" spans="1:12">
      <c r="A101" s="1" t="s">
        <v>749</v>
      </c>
      <c r="B101" s="1">
        <v>107</v>
      </c>
      <c r="C101" s="1" t="s">
        <v>114</v>
      </c>
      <c r="D101" s="1">
        <v>2783.3706080524566</v>
      </c>
      <c r="E101" s="1">
        <v>3697.0673724427202</v>
      </c>
      <c r="G101" s="1">
        <v>-913.69676439026534</v>
      </c>
      <c r="H101" s="1">
        <v>2752.8809449980217</v>
      </c>
      <c r="I101" s="1">
        <f t="shared" si="3"/>
        <v>1839.1841806077564</v>
      </c>
      <c r="K101" s="1">
        <f>IFERROR(VLOOKUP(A101,'Raw Data - Approved 2014 SWCAP'!$F$4:$R$588,6,FALSE),0)</f>
        <v>3697</v>
      </c>
      <c r="L101" s="1">
        <f t="shared" si="4"/>
        <v>0</v>
      </c>
    </row>
    <row r="102" spans="1:12">
      <c r="A102" s="1" t="s">
        <v>750</v>
      </c>
      <c r="B102" s="1">
        <v>108</v>
      </c>
      <c r="C102" s="1" t="s">
        <v>115</v>
      </c>
      <c r="D102" s="1">
        <v>11009.929606205034</v>
      </c>
      <c r="E102" s="1">
        <v>11148.861904527201</v>
      </c>
      <c r="G102" s="1">
        <v>-138.93229832221431</v>
      </c>
      <c r="H102" s="1">
        <v>10889.324379227686</v>
      </c>
      <c r="I102" s="1">
        <f t="shared" si="3"/>
        <v>10750.392080905473</v>
      </c>
      <c r="K102" s="1">
        <f>IFERROR(VLOOKUP(A102,'Raw Data - Approved 2014 SWCAP'!$F$4:$R$588,6,FALSE),0)</f>
        <v>11149</v>
      </c>
      <c r="L102" s="1">
        <f t="shared" si="4"/>
        <v>0</v>
      </c>
    </row>
    <row r="103" spans="1:12">
      <c r="A103" s="1" t="s">
        <v>751</v>
      </c>
      <c r="B103" s="1">
        <v>109</v>
      </c>
      <c r="C103" s="1" t="s">
        <v>116</v>
      </c>
      <c r="D103" s="1">
        <v>212.78542256381297</v>
      </c>
      <c r="E103" s="1">
        <v>164.183800838059</v>
      </c>
      <c r="G103" s="1">
        <v>48.601621725753937</v>
      </c>
      <c r="H103" s="1">
        <v>210.45452353868973</v>
      </c>
      <c r="I103" s="1">
        <f t="shared" si="3"/>
        <v>259.05614526444367</v>
      </c>
      <c r="K103" s="1">
        <f>IFERROR(VLOOKUP(A103,'Raw Data - Approved 2014 SWCAP'!$F$4:$R$588,6,FALSE),0)</f>
        <v>164</v>
      </c>
      <c r="L103" s="1">
        <f t="shared" si="4"/>
        <v>0</v>
      </c>
    </row>
    <row r="104" spans="1:12">
      <c r="A104" s="1" t="s">
        <v>752</v>
      </c>
      <c r="B104" s="1">
        <v>110</v>
      </c>
      <c r="C104" s="1" t="s">
        <v>117</v>
      </c>
      <c r="D104" s="1">
        <v>6.8640458891552569</v>
      </c>
      <c r="E104" s="1">
        <v>11.7274143455756</v>
      </c>
      <c r="G104" s="1">
        <v>-4.8633684564203881</v>
      </c>
      <c r="H104" s="1">
        <v>6.7888555980222494</v>
      </c>
      <c r="I104" s="1">
        <f t="shared" si="3"/>
        <v>1.9254871416018613</v>
      </c>
      <c r="K104" s="1">
        <f>IFERROR(VLOOKUP(A104,'Raw Data - Approved 2014 SWCAP'!$F$4:$R$588,6,FALSE),0)</f>
        <v>12</v>
      </c>
      <c r="L104" s="1">
        <f t="shared" si="4"/>
        <v>0</v>
      </c>
    </row>
    <row r="105" spans="1:12">
      <c r="A105" s="1" t="s">
        <v>753</v>
      </c>
      <c r="B105" s="1">
        <v>111</v>
      </c>
      <c r="C105" s="1" t="s">
        <v>118</v>
      </c>
      <c r="D105" s="1">
        <v>13018.807036431139</v>
      </c>
      <c r="E105" s="1">
        <v>27203.692143620301</v>
      </c>
      <c r="G105" s="1">
        <v>-14184.88510718917</v>
      </c>
      <c r="H105" s="1">
        <v>12876.196117582198</v>
      </c>
      <c r="I105" s="1">
        <f t="shared" si="3"/>
        <v>-1308.6889896069715</v>
      </c>
      <c r="K105" s="1">
        <f>IFERROR(VLOOKUP(A105,'Raw Data - Approved 2014 SWCAP'!$F$4:$R$588,6,FALSE),0)</f>
        <v>27204</v>
      </c>
      <c r="L105" s="1">
        <f t="shared" si="4"/>
        <v>0</v>
      </c>
    </row>
    <row r="106" spans="1:12">
      <c r="A106" s="1" t="s">
        <v>754</v>
      </c>
      <c r="B106" s="1">
        <v>112</v>
      </c>
      <c r="C106" s="1" t="s">
        <v>119</v>
      </c>
      <c r="D106" s="1">
        <v>24275.842294645761</v>
      </c>
      <c r="E106" s="1">
        <v>20208.289486484398</v>
      </c>
      <c r="G106" s="1">
        <v>4067.5528081613265</v>
      </c>
      <c r="H106" s="1">
        <v>24009.919298338689</v>
      </c>
      <c r="I106" s="1">
        <f t="shared" si="3"/>
        <v>28077.472106500016</v>
      </c>
      <c r="K106" s="1">
        <f>IFERROR(VLOOKUP(A106,'Raw Data - Approved 2014 SWCAP'!$F$4:$R$588,6,FALSE),0)</f>
        <v>20208</v>
      </c>
      <c r="L106" s="1">
        <f t="shared" si="4"/>
        <v>0</v>
      </c>
    </row>
    <row r="107" spans="1:12">
      <c r="A107" s="1" t="s">
        <v>755</v>
      </c>
      <c r="B107" s="1">
        <v>113</v>
      </c>
      <c r="C107" s="1" t="s">
        <v>120</v>
      </c>
      <c r="D107" s="1">
        <v>3398.8467227800447</v>
      </c>
      <c r="E107" s="1">
        <v>2403.1426563142099</v>
      </c>
      <c r="G107" s="1">
        <v>995.70406646583547</v>
      </c>
      <c r="H107" s="1">
        <v>3361.6149969540165</v>
      </c>
      <c r="I107" s="1">
        <f t="shared" si="3"/>
        <v>4357.3190634198518</v>
      </c>
      <c r="K107" s="1">
        <f>IFERROR(VLOOKUP(A107,'Raw Data - Approved 2014 SWCAP'!$F$4:$R$588,6,FALSE),0)</f>
        <v>2403</v>
      </c>
      <c r="L107" s="1">
        <f t="shared" si="4"/>
        <v>0</v>
      </c>
    </row>
    <row r="108" spans="1:12">
      <c r="A108" s="1" t="s">
        <v>756</v>
      </c>
      <c r="B108" s="1">
        <v>114</v>
      </c>
      <c r="C108" s="1" t="s">
        <v>121</v>
      </c>
      <c r="D108" s="1">
        <v>6033.4963365674703</v>
      </c>
      <c r="E108" s="1">
        <v>4920.6276024977797</v>
      </c>
      <c r="G108" s="1">
        <v>1112.8687340696897</v>
      </c>
      <c r="H108" s="1">
        <v>5967.404070661556</v>
      </c>
      <c r="I108" s="1">
        <f t="shared" si="3"/>
        <v>7080.2728047312457</v>
      </c>
      <c r="K108" s="1">
        <f>IFERROR(VLOOKUP(A108,'Raw Data - Approved 2014 SWCAP'!$F$4:$R$588,6,FALSE),0)</f>
        <v>4921</v>
      </c>
      <c r="L108" s="1">
        <f t="shared" si="4"/>
        <v>0</v>
      </c>
    </row>
    <row r="109" spans="1:12">
      <c r="A109" s="1" t="s">
        <v>757</v>
      </c>
      <c r="B109" s="1">
        <v>115</v>
      </c>
      <c r="C109" s="1" t="s">
        <v>122</v>
      </c>
      <c r="D109" s="1">
        <v>177.32118546984415</v>
      </c>
      <c r="E109" s="1">
        <v>139.75168761811</v>
      </c>
      <c r="G109" s="1">
        <v>37.569497851734369</v>
      </c>
      <c r="H109" s="1">
        <v>175.37876961557475</v>
      </c>
      <c r="I109" s="1">
        <f t="shared" si="3"/>
        <v>212.94826746730911</v>
      </c>
      <c r="K109" s="1">
        <f>IFERROR(VLOOKUP(A109,'Raw Data - Approved 2014 SWCAP'!$F$4:$R$588,6,FALSE),0)</f>
        <v>140</v>
      </c>
      <c r="L109" s="1">
        <f t="shared" si="4"/>
        <v>0</v>
      </c>
    </row>
    <row r="110" spans="1:12">
      <c r="A110" s="1" t="s">
        <v>758</v>
      </c>
      <c r="B110" s="1">
        <v>116</v>
      </c>
      <c r="C110" s="1" t="s">
        <v>123</v>
      </c>
      <c r="D110" s="1">
        <v>13797.87624485026</v>
      </c>
      <c r="E110" s="1">
        <v>10237.055439158699</v>
      </c>
      <c r="G110" s="1">
        <v>3560.8208056915196</v>
      </c>
      <c r="H110" s="1">
        <v>13646.731227957724</v>
      </c>
      <c r="I110" s="1">
        <f t="shared" si="3"/>
        <v>17207.552033649245</v>
      </c>
      <c r="K110" s="1">
        <f>IFERROR(VLOOKUP(A110,'Raw Data - Approved 2014 SWCAP'!$F$4:$R$588,6,FALSE),0)</f>
        <v>10237</v>
      </c>
      <c r="L110" s="1">
        <f t="shared" si="4"/>
        <v>0</v>
      </c>
    </row>
    <row r="111" spans="1:12">
      <c r="A111" s="1" t="s">
        <v>760</v>
      </c>
      <c r="B111" s="1">
        <v>118</v>
      </c>
      <c r="C111" s="1" t="s">
        <v>125</v>
      </c>
      <c r="D111" s="1">
        <v>7118.0155870540011</v>
      </c>
      <c r="E111" s="1">
        <v>4414.3942165804301</v>
      </c>
      <c r="G111" s="1">
        <v>2703.6213704735692</v>
      </c>
      <c r="H111" s="1">
        <v>7040.0432551490712</v>
      </c>
      <c r="I111" s="1">
        <f t="shared" si="3"/>
        <v>9743.6646256226413</v>
      </c>
      <c r="K111" s="1">
        <f>IFERROR(VLOOKUP(A111,'Raw Data - Approved 2014 SWCAP'!$F$4:$R$588,6,FALSE),0)</f>
        <v>4414</v>
      </c>
      <c r="L111" s="1">
        <f t="shared" si="4"/>
        <v>0</v>
      </c>
    </row>
    <row r="112" spans="1:12">
      <c r="A112" s="1" t="s">
        <v>761</v>
      </c>
      <c r="B112" s="1">
        <v>119</v>
      </c>
      <c r="C112" s="1" t="s">
        <v>126</v>
      </c>
      <c r="D112" s="1">
        <v>1727.4515487707397</v>
      </c>
      <c r="E112" s="1">
        <v>2299.5504962616201</v>
      </c>
      <c r="G112" s="1">
        <v>-572.0989474908846</v>
      </c>
      <c r="H112" s="1">
        <v>1708.5286588355991</v>
      </c>
      <c r="I112" s="1">
        <f t="shared" si="3"/>
        <v>1136.4297113447146</v>
      </c>
      <c r="K112" s="1">
        <f>IFERROR(VLOOKUP(A112,'Raw Data - Approved 2014 SWCAP'!$F$4:$R$588,6,FALSE),0)</f>
        <v>2300</v>
      </c>
      <c r="L112" s="1">
        <f t="shared" si="4"/>
        <v>0</v>
      </c>
    </row>
    <row r="113" spans="1:12">
      <c r="A113" s="1" t="s">
        <v>762</v>
      </c>
      <c r="B113" s="1">
        <v>120</v>
      </c>
      <c r="C113" s="1" t="s">
        <v>127</v>
      </c>
      <c r="D113" s="1">
        <v>2250.2630439947316</v>
      </c>
      <c r="E113" s="1">
        <v>1919.3868145592101</v>
      </c>
      <c r="G113" s="1">
        <v>330.87622943551781</v>
      </c>
      <c r="H113" s="1">
        <v>2225.6131602182936</v>
      </c>
      <c r="I113" s="1">
        <f t="shared" si="3"/>
        <v>2556.4893896538115</v>
      </c>
      <c r="K113" s="1">
        <f>IFERROR(VLOOKUP(A113,'Raw Data - Approved 2014 SWCAP'!$F$4:$R$588,6,FALSE),0)</f>
        <v>1919</v>
      </c>
      <c r="L113" s="1">
        <f t="shared" si="4"/>
        <v>0</v>
      </c>
    </row>
    <row r="114" spans="1:12">
      <c r="A114" s="1" t="s">
        <v>763</v>
      </c>
      <c r="B114" s="1">
        <v>121</v>
      </c>
      <c r="C114" s="1" t="s">
        <v>128</v>
      </c>
      <c r="D114" s="1">
        <v>20.592137667465771</v>
      </c>
      <c r="E114" s="1">
        <v>2.9318535863939101</v>
      </c>
      <c r="G114" s="1">
        <v>17.660284081071861</v>
      </c>
      <c r="H114" s="1">
        <v>20.366566794066749</v>
      </c>
      <c r="I114" s="1">
        <f t="shared" si="3"/>
        <v>38.026850875138607</v>
      </c>
      <c r="K114" s="1">
        <f>IFERROR(VLOOKUP(A114,'Raw Data - Approved 2014 SWCAP'!$F$4:$R$588,6,FALSE),0)</f>
        <v>3</v>
      </c>
      <c r="L114" s="1">
        <f t="shared" si="4"/>
        <v>0</v>
      </c>
    </row>
    <row r="115" spans="1:12">
      <c r="A115" s="1" t="s">
        <v>764</v>
      </c>
      <c r="B115" s="1">
        <v>122</v>
      </c>
      <c r="C115" s="1" t="s">
        <v>129</v>
      </c>
      <c r="D115" s="1">
        <v>7986.3173920321424</v>
      </c>
      <c r="E115" s="1">
        <v>5123.9027844877601</v>
      </c>
      <c r="G115" s="1">
        <v>2862.4146075443828</v>
      </c>
      <c r="H115" s="1">
        <v>7898.8334882988856</v>
      </c>
      <c r="I115" s="1">
        <f t="shared" si="3"/>
        <v>10761.248095843268</v>
      </c>
      <c r="K115" s="1">
        <f>IFERROR(VLOOKUP(A115,'Raw Data - Approved 2014 SWCAP'!$F$4:$R$588,6,FALSE),0)</f>
        <v>5124</v>
      </c>
      <c r="L115" s="1">
        <f t="shared" si="4"/>
        <v>0</v>
      </c>
    </row>
    <row r="116" spans="1:12">
      <c r="A116" s="1" t="s">
        <v>1245</v>
      </c>
      <c r="B116" s="1">
        <v>123</v>
      </c>
      <c r="C116" s="1" t="s">
        <v>130</v>
      </c>
      <c r="D116" s="1">
        <v>34.320229445776285</v>
      </c>
      <c r="E116" s="1">
        <v>0</v>
      </c>
      <c r="G116" s="1">
        <v>0</v>
      </c>
      <c r="H116" s="1">
        <v>33.944277990111246</v>
      </c>
      <c r="I116" s="1">
        <f t="shared" si="3"/>
        <v>33.944277990111246</v>
      </c>
      <c r="K116" s="1">
        <f>IFERROR(VLOOKUP(A116,'Raw Data - Approved 2014 SWCAP'!$F$4:$R$588,6,FALSE),0)</f>
        <v>0</v>
      </c>
      <c r="L116" s="1">
        <f t="shared" si="4"/>
        <v>0</v>
      </c>
    </row>
    <row r="117" spans="1:12">
      <c r="A117" s="1" t="s">
        <v>1246</v>
      </c>
      <c r="B117" s="1">
        <v>125</v>
      </c>
      <c r="C117" s="1" t="s">
        <v>132</v>
      </c>
      <c r="D117" s="1">
        <v>1650.8030363418393</v>
      </c>
      <c r="E117" s="1">
        <v>0</v>
      </c>
      <c r="G117" s="1">
        <v>0</v>
      </c>
      <c r="H117" s="1">
        <v>1632.7197713243506</v>
      </c>
      <c r="I117" s="1">
        <f t="shared" si="3"/>
        <v>1632.7197713243506</v>
      </c>
      <c r="K117" s="1">
        <f>IFERROR(VLOOKUP(A117,'Raw Data - Approved 2014 SWCAP'!$F$4:$R$588,6,FALSE),0)</f>
        <v>0</v>
      </c>
      <c r="L117" s="1">
        <f t="shared" si="4"/>
        <v>0</v>
      </c>
    </row>
    <row r="118" spans="1:12">
      <c r="A118" s="1" t="s">
        <v>1247</v>
      </c>
      <c r="B118" s="1">
        <v>126</v>
      </c>
      <c r="C118" s="1" t="s">
        <v>133</v>
      </c>
      <c r="D118" s="1">
        <v>45.760305927701715</v>
      </c>
      <c r="E118" s="1">
        <v>0</v>
      </c>
      <c r="G118" s="1">
        <v>0</v>
      </c>
      <c r="H118" s="1">
        <v>45.259037320148323</v>
      </c>
      <c r="I118" s="1">
        <f t="shared" si="3"/>
        <v>45.259037320148323</v>
      </c>
      <c r="K118" s="1">
        <f>IFERROR(VLOOKUP(A118,'Raw Data - Approved 2014 SWCAP'!$F$4:$R$588,6,FALSE),0)</f>
        <v>0</v>
      </c>
      <c r="L118" s="1">
        <f t="shared" si="4"/>
        <v>0</v>
      </c>
    </row>
    <row r="119" spans="1:12">
      <c r="A119" s="1" t="s">
        <v>766</v>
      </c>
      <c r="B119" s="1">
        <v>127</v>
      </c>
      <c r="C119" s="1" t="s">
        <v>134</v>
      </c>
      <c r="D119" s="1">
        <v>8101.8621644995883</v>
      </c>
      <c r="E119" s="1">
        <v>6957.2885605127503</v>
      </c>
      <c r="G119" s="1">
        <v>1144.5736039868368</v>
      </c>
      <c r="H119" s="1">
        <v>8013.1125575322612</v>
      </c>
      <c r="I119" s="1">
        <f t="shared" si="3"/>
        <v>9157.6861615190974</v>
      </c>
      <c r="K119" s="1">
        <f>IFERROR(VLOOKUP(A119,'Raw Data - Approved 2014 SWCAP'!$F$4:$R$588,6,FALSE),0)</f>
        <v>6957</v>
      </c>
      <c r="L119" s="1">
        <f t="shared" si="4"/>
        <v>0</v>
      </c>
    </row>
    <row r="120" spans="1:12">
      <c r="A120" s="1" t="s">
        <v>767</v>
      </c>
      <c r="B120" s="1">
        <v>128</v>
      </c>
      <c r="C120" s="1" t="s">
        <v>135</v>
      </c>
      <c r="D120" s="1">
        <v>769.91714723358132</v>
      </c>
      <c r="E120" s="1">
        <v>674.32632487060005</v>
      </c>
      <c r="G120" s="1">
        <v>95.59082236298174</v>
      </c>
      <c r="H120" s="1">
        <v>761.48330291149557</v>
      </c>
      <c r="I120" s="1">
        <f t="shared" si="3"/>
        <v>857.0741252744773</v>
      </c>
      <c r="K120" s="1">
        <f>IFERROR(VLOOKUP(A120,'Raw Data - Approved 2014 SWCAP'!$F$4:$R$588,6,FALSE),0)</f>
        <v>674</v>
      </c>
      <c r="L120" s="1">
        <f t="shared" si="4"/>
        <v>0</v>
      </c>
    </row>
    <row r="121" spans="1:12">
      <c r="A121" s="1" t="s">
        <v>768</v>
      </c>
      <c r="B121" s="1">
        <v>129</v>
      </c>
      <c r="C121" s="1" t="s">
        <v>136</v>
      </c>
      <c r="D121" s="1">
        <v>5464.9245354157774</v>
      </c>
      <c r="E121" s="1">
        <v>5840.2523440966697</v>
      </c>
      <c r="G121" s="1">
        <v>-375.32780868089407</v>
      </c>
      <c r="H121" s="1">
        <v>5405.060531958713</v>
      </c>
      <c r="I121" s="1">
        <f t="shared" si="3"/>
        <v>5029.7327232778189</v>
      </c>
      <c r="K121" s="1">
        <f>IFERROR(VLOOKUP(A121,'Raw Data - Approved 2014 SWCAP'!$F$4:$R$588,6,FALSE),0)</f>
        <v>5840</v>
      </c>
      <c r="L121" s="1">
        <f t="shared" si="4"/>
        <v>0</v>
      </c>
    </row>
    <row r="122" spans="1:12">
      <c r="A122" s="1" t="s">
        <v>769</v>
      </c>
      <c r="B122" s="1">
        <v>130</v>
      </c>
      <c r="C122" s="1" t="s">
        <v>137</v>
      </c>
      <c r="D122" s="1">
        <v>648.65233652517179</v>
      </c>
      <c r="E122" s="1">
        <v>756.41822528962905</v>
      </c>
      <c r="G122" s="1">
        <v>-107.7658887644573</v>
      </c>
      <c r="H122" s="1">
        <v>641.54685401310257</v>
      </c>
      <c r="I122" s="1">
        <f t="shared" si="3"/>
        <v>533.78096524864532</v>
      </c>
      <c r="K122" s="1">
        <f>IFERROR(VLOOKUP(A122,'Raw Data - Approved 2014 SWCAP'!$F$4:$R$588,6,FALSE),0)</f>
        <v>756</v>
      </c>
      <c r="L122" s="1">
        <f t="shared" si="4"/>
        <v>0</v>
      </c>
    </row>
    <row r="123" spans="1:12">
      <c r="A123" s="1" t="s">
        <v>770</v>
      </c>
      <c r="B123" s="1">
        <v>131</v>
      </c>
      <c r="C123" s="1" t="s">
        <v>138</v>
      </c>
      <c r="D123" s="1">
        <v>23749.598776477193</v>
      </c>
      <c r="E123" s="1">
        <v>18805.8861876593</v>
      </c>
      <c r="G123" s="1">
        <v>4943.7125888178443</v>
      </c>
      <c r="H123" s="1">
        <v>23489.440369156979</v>
      </c>
      <c r="I123" s="1">
        <f t="shared" si="3"/>
        <v>28433.152957974824</v>
      </c>
      <c r="K123" s="1">
        <f>IFERROR(VLOOKUP(A123,'Raw Data - Approved 2014 SWCAP'!$F$4:$R$588,6,FALSE),0)</f>
        <v>18806</v>
      </c>
      <c r="L123" s="1">
        <f t="shared" si="4"/>
        <v>0</v>
      </c>
    </row>
    <row r="124" spans="1:12">
      <c r="A124" s="1" t="s">
        <v>773</v>
      </c>
      <c r="B124" s="1">
        <v>134</v>
      </c>
      <c r="C124" s="1" t="s">
        <v>141</v>
      </c>
      <c r="D124" s="1">
        <v>12629.844436045672</v>
      </c>
      <c r="E124" s="1">
        <v>8184.7579286829996</v>
      </c>
      <c r="G124" s="1">
        <v>4445.086507362671</v>
      </c>
      <c r="H124" s="1">
        <v>12491.494300360939</v>
      </c>
      <c r="I124" s="1">
        <f t="shared" si="3"/>
        <v>16936.580807723611</v>
      </c>
      <c r="K124" s="1">
        <f>IFERROR(VLOOKUP(A124,'Raw Data - Approved 2014 SWCAP'!$F$4:$R$588,6,FALSE),0)</f>
        <v>8185</v>
      </c>
      <c r="L124" s="1">
        <f t="shared" si="4"/>
        <v>0</v>
      </c>
    </row>
    <row r="125" spans="1:12">
      <c r="A125" s="1" t="s">
        <v>774</v>
      </c>
      <c r="B125" s="1">
        <v>135</v>
      </c>
      <c r="C125" s="1" t="s">
        <v>142</v>
      </c>
      <c r="D125" s="1">
        <v>20286.687625398361</v>
      </c>
      <c r="E125" s="1">
        <v>12574.7200320435</v>
      </c>
      <c r="G125" s="1">
        <v>7711.967593354877</v>
      </c>
      <c r="H125" s="1">
        <v>20064.462719954758</v>
      </c>
      <c r="I125" s="1">
        <f t="shared" si="3"/>
        <v>27776.430313309633</v>
      </c>
      <c r="K125" s="1">
        <f>IFERROR(VLOOKUP(A125,'Raw Data - Approved 2014 SWCAP'!$F$4:$R$588,6,FALSE),0)</f>
        <v>12575</v>
      </c>
      <c r="L125" s="1">
        <f t="shared" si="4"/>
        <v>0</v>
      </c>
    </row>
    <row r="126" spans="1:12">
      <c r="A126" s="1" t="s">
        <v>775</v>
      </c>
      <c r="B126" s="1">
        <v>136</v>
      </c>
      <c r="C126" s="1" t="s">
        <v>143</v>
      </c>
      <c r="D126" s="1">
        <v>903.7660420721088</v>
      </c>
      <c r="E126" s="1">
        <v>541.41562895407606</v>
      </c>
      <c r="G126" s="1">
        <v>362.35041311803326</v>
      </c>
      <c r="H126" s="1">
        <v>893.86598707292933</v>
      </c>
      <c r="I126" s="1">
        <f t="shared" si="3"/>
        <v>1256.2164001909625</v>
      </c>
      <c r="K126" s="1">
        <f>IFERROR(VLOOKUP(A126,'Raw Data - Approved 2014 SWCAP'!$F$4:$R$588,6,FALSE),0)</f>
        <v>541</v>
      </c>
      <c r="L126" s="1">
        <f t="shared" si="4"/>
        <v>0</v>
      </c>
    </row>
    <row r="127" spans="1:12">
      <c r="A127" s="1" t="s">
        <v>776</v>
      </c>
      <c r="B127" s="1">
        <v>137</v>
      </c>
      <c r="C127" s="1" t="s">
        <v>144</v>
      </c>
      <c r="D127" s="1">
        <v>1308.744749532269</v>
      </c>
      <c r="E127" s="1">
        <v>881.51064497576897</v>
      </c>
      <c r="G127" s="1">
        <v>427.23410455649969</v>
      </c>
      <c r="H127" s="1">
        <v>1294.408467356242</v>
      </c>
      <c r="I127" s="1">
        <f t="shared" si="3"/>
        <v>1721.6425719127417</v>
      </c>
      <c r="K127" s="1">
        <f>IFERROR(VLOOKUP(A127,'Raw Data - Approved 2014 SWCAP'!$F$4:$R$588,6,FALSE),0)</f>
        <v>882</v>
      </c>
      <c r="L127" s="1">
        <f t="shared" si="4"/>
        <v>0</v>
      </c>
    </row>
    <row r="128" spans="1:12">
      <c r="A128" s="1" t="s">
        <v>777</v>
      </c>
      <c r="B128" s="1">
        <v>138</v>
      </c>
      <c r="C128" s="1" t="s">
        <v>145</v>
      </c>
      <c r="D128" s="1">
        <v>3937.6743250787322</v>
      </c>
      <c r="E128" s="1">
        <v>3984.3890239093298</v>
      </c>
      <c r="G128" s="1">
        <v>-46.714698830592958</v>
      </c>
      <c r="H128" s="1">
        <v>3894.5401613987628</v>
      </c>
      <c r="I128" s="1">
        <f t="shared" si="3"/>
        <v>3847.8254625681698</v>
      </c>
      <c r="K128" s="1">
        <f>IFERROR(VLOOKUP(A128,'Raw Data - Approved 2014 SWCAP'!$F$4:$R$588,6,FALSE),0)</f>
        <v>3984</v>
      </c>
      <c r="L128" s="1">
        <f t="shared" si="4"/>
        <v>0</v>
      </c>
    </row>
    <row r="129" spans="1:12">
      <c r="A129" s="1" t="s">
        <v>778</v>
      </c>
      <c r="B129" s="1">
        <v>139</v>
      </c>
      <c r="C129" s="1" t="s">
        <v>146</v>
      </c>
      <c r="D129" s="1">
        <v>2659.8177820476621</v>
      </c>
      <c r="E129" s="1">
        <v>2871.2619456084399</v>
      </c>
      <c r="G129" s="1">
        <v>-211.444163560775</v>
      </c>
      <c r="H129" s="1">
        <v>2630.6815442336215</v>
      </c>
      <c r="I129" s="1">
        <f t="shared" si="3"/>
        <v>2419.2373806728465</v>
      </c>
      <c r="K129" s="1">
        <f>IFERROR(VLOOKUP(A129,'Raw Data - Approved 2014 SWCAP'!$F$4:$R$588,6,FALSE),0)</f>
        <v>2871</v>
      </c>
      <c r="L129" s="1">
        <f t="shared" si="4"/>
        <v>0</v>
      </c>
    </row>
    <row r="130" spans="1:12">
      <c r="A130" s="1" t="s">
        <v>779</v>
      </c>
      <c r="B130" s="1">
        <v>140</v>
      </c>
      <c r="C130" s="1" t="s">
        <v>147</v>
      </c>
      <c r="D130" s="1">
        <v>21.736145315658316</v>
      </c>
      <c r="E130" s="1">
        <v>40.068665680716798</v>
      </c>
      <c r="G130" s="1">
        <v>-18.332520365058475</v>
      </c>
      <c r="H130" s="1">
        <v>21.498042727070455</v>
      </c>
      <c r="I130" s="1">
        <f t="shared" si="3"/>
        <v>3.1655223620119806</v>
      </c>
      <c r="K130" s="1">
        <f>IFERROR(VLOOKUP(A130,'Raw Data - Approved 2014 SWCAP'!$F$4:$R$588,6,FALSE),0)</f>
        <v>40</v>
      </c>
      <c r="L130" s="1">
        <f t="shared" si="4"/>
        <v>0</v>
      </c>
    </row>
    <row r="131" spans="1:12">
      <c r="A131" s="1" t="s">
        <v>780</v>
      </c>
      <c r="B131" s="1">
        <v>141</v>
      </c>
      <c r="C131" s="1" t="s">
        <v>148</v>
      </c>
      <c r="D131" s="1">
        <v>1394.5453231467095</v>
      </c>
      <c r="E131" s="1">
        <v>930.37487141566805</v>
      </c>
      <c r="G131" s="1">
        <v>464.17045173104185</v>
      </c>
      <c r="H131" s="1">
        <v>1379.2691623315202</v>
      </c>
      <c r="I131" s="1">
        <f t="shared" si="3"/>
        <v>1843.439614062562</v>
      </c>
      <c r="K131" s="1">
        <f>IFERROR(VLOOKUP(A131,'Raw Data - Approved 2014 SWCAP'!$F$4:$R$588,6,FALSE),0)</f>
        <v>930</v>
      </c>
      <c r="L131" s="1">
        <f t="shared" si="4"/>
        <v>0</v>
      </c>
    </row>
    <row r="132" spans="1:12">
      <c r="A132" s="1" t="s">
        <v>781</v>
      </c>
      <c r="B132" s="1">
        <v>142</v>
      </c>
      <c r="C132" s="1" t="s">
        <v>149</v>
      </c>
      <c r="D132" s="1">
        <v>0</v>
      </c>
      <c r="E132" s="1">
        <v>53.750649083888398</v>
      </c>
      <c r="G132" s="1">
        <v>-53.750649083888376</v>
      </c>
      <c r="H132" s="1">
        <v>0</v>
      </c>
      <c r="I132" s="1">
        <f t="shared" si="3"/>
        <v>-53.750649083888376</v>
      </c>
      <c r="K132" s="1">
        <f>IFERROR(VLOOKUP(A132,'Raw Data - Approved 2014 SWCAP'!$F$4:$R$588,6,FALSE),0)</f>
        <v>54</v>
      </c>
      <c r="L132" s="1">
        <f t="shared" si="4"/>
        <v>0</v>
      </c>
    </row>
    <row r="133" spans="1:12">
      <c r="A133" s="1" t="s">
        <v>783</v>
      </c>
      <c r="B133" s="1">
        <v>144</v>
      </c>
      <c r="C133" s="1" t="s">
        <v>151</v>
      </c>
      <c r="D133" s="1">
        <v>3472.0632122643674</v>
      </c>
      <c r="E133" s="1">
        <v>3273.9031714732</v>
      </c>
      <c r="G133" s="1">
        <v>198.16004079116661</v>
      </c>
      <c r="H133" s="1">
        <v>3434.0294566662537</v>
      </c>
      <c r="I133" s="1">
        <f t="shared" si="3"/>
        <v>3632.1894974574202</v>
      </c>
      <c r="K133" s="1">
        <f>IFERROR(VLOOKUP(A133,'Raw Data - Approved 2014 SWCAP'!$F$4:$R$588,6,FALSE),0)</f>
        <v>3274</v>
      </c>
      <c r="L133" s="1">
        <f t="shared" si="4"/>
        <v>0</v>
      </c>
    </row>
    <row r="134" spans="1:12">
      <c r="A134" s="1" t="s">
        <v>784</v>
      </c>
      <c r="B134" s="1">
        <v>145</v>
      </c>
      <c r="C134" s="1" t="s">
        <v>152</v>
      </c>
      <c r="D134" s="1">
        <v>13.728091778310516</v>
      </c>
      <c r="E134" s="1">
        <v>917.67017254129405</v>
      </c>
      <c r="G134" s="1">
        <v>-903.94208076298366</v>
      </c>
      <c r="H134" s="1">
        <v>13.577711196044499</v>
      </c>
      <c r="I134" s="1">
        <f t="shared" si="3"/>
        <v>-890.36436956693922</v>
      </c>
      <c r="K134" s="1">
        <f>IFERROR(VLOOKUP(A134,'Raw Data - Approved 2014 SWCAP'!$F$4:$R$588,6,FALSE),0)</f>
        <v>918</v>
      </c>
      <c r="L134" s="1">
        <f t="shared" si="4"/>
        <v>0</v>
      </c>
    </row>
    <row r="135" spans="1:12">
      <c r="A135" s="1" t="s">
        <v>1248</v>
      </c>
      <c r="B135" s="1">
        <v>146</v>
      </c>
      <c r="C135" s="1" t="s">
        <v>153</v>
      </c>
      <c r="D135" s="1">
        <v>20.592137667465771</v>
      </c>
      <c r="E135" s="1">
        <v>0</v>
      </c>
      <c r="G135" s="1">
        <v>0</v>
      </c>
      <c r="H135" s="1">
        <v>20.366566794066749</v>
      </c>
      <c r="I135" s="1">
        <f t="shared" si="3"/>
        <v>20.366566794066749</v>
      </c>
      <c r="K135" s="1">
        <f>IFERROR(VLOOKUP(A135,'Raw Data - Approved 2014 SWCAP'!$F$4:$R$588,6,FALSE),0)</f>
        <v>0</v>
      </c>
      <c r="L135" s="1">
        <f t="shared" si="4"/>
        <v>0</v>
      </c>
    </row>
    <row r="136" spans="1:12">
      <c r="A136" s="1" t="s">
        <v>785</v>
      </c>
      <c r="B136" s="1">
        <v>147</v>
      </c>
      <c r="C136" s="1" t="s">
        <v>154</v>
      </c>
      <c r="D136" s="1">
        <v>54.912367113242063</v>
      </c>
      <c r="E136" s="1">
        <v>26.386682277545201</v>
      </c>
      <c r="G136" s="1">
        <v>28.525684835696854</v>
      </c>
      <c r="H136" s="1">
        <v>54.310844784177995</v>
      </c>
      <c r="I136" s="1">
        <f t="shared" si="3"/>
        <v>82.836529619874852</v>
      </c>
      <c r="K136" s="1">
        <f>IFERROR(VLOOKUP(A136,'Raw Data - Approved 2014 SWCAP'!$F$4:$R$588,6,FALSE),0)</f>
        <v>26</v>
      </c>
      <c r="L136" s="1">
        <f t="shared" si="4"/>
        <v>0</v>
      </c>
    </row>
    <row r="137" spans="1:12">
      <c r="A137" s="1" t="s">
        <v>786</v>
      </c>
      <c r="B137" s="1">
        <v>148</v>
      </c>
      <c r="C137" s="1" t="s">
        <v>155</v>
      </c>
      <c r="D137" s="1">
        <v>773.34917017815894</v>
      </c>
      <c r="E137" s="1">
        <v>196.43419028839199</v>
      </c>
      <c r="G137" s="1">
        <v>576.91497988976687</v>
      </c>
      <c r="H137" s="1">
        <v>764.87773071050663</v>
      </c>
      <c r="I137" s="1">
        <f t="shared" si="3"/>
        <v>1341.7927106002735</v>
      </c>
      <c r="K137" s="1">
        <f>IFERROR(VLOOKUP(A137,'Raw Data - Approved 2014 SWCAP'!$F$4:$R$588,6,FALSE),0)</f>
        <v>196</v>
      </c>
      <c r="L137" s="1">
        <f t="shared" si="4"/>
        <v>0</v>
      </c>
    </row>
    <row r="138" spans="1:12">
      <c r="A138" s="1" t="s">
        <v>787</v>
      </c>
      <c r="B138" s="1">
        <v>149</v>
      </c>
      <c r="C138" s="1" t="s">
        <v>156</v>
      </c>
      <c r="D138" s="1">
        <v>30.888206501198656</v>
      </c>
      <c r="E138" s="1">
        <v>133.887980445322</v>
      </c>
      <c r="G138" s="1">
        <v>-102.99977394412329</v>
      </c>
      <c r="H138" s="1">
        <v>30.54985019110012</v>
      </c>
      <c r="I138" s="1">
        <f t="shared" si="3"/>
        <v>-72.449923753023171</v>
      </c>
      <c r="K138" s="1">
        <f>IFERROR(VLOOKUP(A138,'Raw Data - Approved 2014 SWCAP'!$F$4:$R$588,6,FALSE),0)</f>
        <v>134</v>
      </c>
      <c r="L138" s="1">
        <f t="shared" si="4"/>
        <v>0</v>
      </c>
    </row>
    <row r="139" spans="1:12">
      <c r="A139" s="1" t="s">
        <v>788</v>
      </c>
      <c r="B139" s="1">
        <v>150</v>
      </c>
      <c r="C139" s="1" t="s">
        <v>157</v>
      </c>
      <c r="D139" s="1">
        <v>187.61725430357703</v>
      </c>
      <c r="E139" s="1">
        <v>147.56996384849401</v>
      </c>
      <c r="G139" s="1">
        <v>40.047290455083491</v>
      </c>
      <c r="H139" s="1">
        <v>185.56205301260812</v>
      </c>
      <c r="I139" s="1">
        <f t="shared" si="3"/>
        <v>225.60934346769162</v>
      </c>
      <c r="K139" s="1">
        <f>IFERROR(VLOOKUP(A139,'Raw Data - Approved 2014 SWCAP'!$F$4:$R$588,6,FALSE),0)</f>
        <v>148</v>
      </c>
      <c r="L139" s="1">
        <f t="shared" si="4"/>
        <v>0</v>
      </c>
    </row>
    <row r="140" spans="1:12">
      <c r="A140" s="1" t="s">
        <v>789</v>
      </c>
      <c r="B140" s="1">
        <v>151</v>
      </c>
      <c r="C140" s="1" t="s">
        <v>158</v>
      </c>
      <c r="D140" s="1">
        <v>733.30890249141999</v>
      </c>
      <c r="E140" s="1">
        <v>332.27673979130998</v>
      </c>
      <c r="G140" s="1">
        <v>401.03216270011006</v>
      </c>
      <c r="H140" s="1">
        <v>725.27607305537686</v>
      </c>
      <c r="I140" s="1">
        <f t="shared" si="3"/>
        <v>1126.308235755487</v>
      </c>
      <c r="K140" s="1">
        <f>IFERROR(VLOOKUP(A140,'Raw Data - Approved 2014 SWCAP'!$F$4:$R$588,6,FALSE),0)</f>
        <v>332</v>
      </c>
      <c r="L140" s="1">
        <f t="shared" si="4"/>
        <v>0</v>
      </c>
    </row>
    <row r="141" spans="1:12">
      <c r="A141" s="1" t="s">
        <v>790</v>
      </c>
      <c r="B141" s="1">
        <v>152</v>
      </c>
      <c r="C141" s="1" t="s">
        <v>159</v>
      </c>
      <c r="D141" s="1">
        <v>367.22645506980626</v>
      </c>
      <c r="E141" s="1">
        <v>376.25454358721902</v>
      </c>
      <c r="G141" s="1">
        <v>-9.0280885174123604</v>
      </c>
      <c r="H141" s="1">
        <v>363.20377449419027</v>
      </c>
      <c r="I141" s="1">
        <f t="shared" si="3"/>
        <v>354.17568597677791</v>
      </c>
      <c r="K141" s="1">
        <f>IFERROR(VLOOKUP(A141,'Raw Data - Approved 2014 SWCAP'!$F$4:$R$588,6,FALSE),0)</f>
        <v>376</v>
      </c>
      <c r="L141" s="1">
        <f t="shared" si="4"/>
        <v>0</v>
      </c>
    </row>
    <row r="142" spans="1:12">
      <c r="A142" s="1" t="s">
        <v>791</v>
      </c>
      <c r="B142" s="1">
        <v>153</v>
      </c>
      <c r="C142" s="1" t="s">
        <v>160</v>
      </c>
      <c r="D142" s="1">
        <v>6304.6261491891028</v>
      </c>
      <c r="E142" s="1">
        <v>11806.5743924083</v>
      </c>
      <c r="G142" s="1">
        <v>-5501.9482432191771</v>
      </c>
      <c r="H142" s="1">
        <v>6235.5638667834346</v>
      </c>
      <c r="I142" s="1">
        <f t="shared" si="3"/>
        <v>733.61562356425748</v>
      </c>
      <c r="K142" s="1">
        <f>IFERROR(VLOOKUP(A142,'Raw Data - Approved 2014 SWCAP'!$F$4:$R$588,6,FALSE),0)</f>
        <v>11807</v>
      </c>
      <c r="L142" s="1">
        <f t="shared" si="4"/>
        <v>0</v>
      </c>
    </row>
    <row r="143" spans="1:12">
      <c r="A143" s="1" t="s">
        <v>792</v>
      </c>
      <c r="B143" s="1">
        <v>154</v>
      </c>
      <c r="C143" s="1" t="s">
        <v>161</v>
      </c>
      <c r="D143" s="1">
        <v>0</v>
      </c>
      <c r="E143" s="1">
        <v>3.90913811519188</v>
      </c>
      <c r="G143" s="1">
        <v>-3.9091381151918818</v>
      </c>
      <c r="H143" s="1">
        <v>0</v>
      </c>
      <c r="I143" s="1">
        <f t="shared" si="3"/>
        <v>-3.9091381151918818</v>
      </c>
      <c r="K143" s="1">
        <f>IFERROR(VLOOKUP(A143,'Raw Data - Approved 2014 SWCAP'!$F$4:$R$588,6,FALSE),0)</f>
        <v>4</v>
      </c>
      <c r="L143" s="1">
        <f t="shared" si="4"/>
        <v>0</v>
      </c>
    </row>
    <row r="144" spans="1:12">
      <c r="A144" s="1" t="s">
        <v>793</v>
      </c>
      <c r="B144" s="1">
        <v>155</v>
      </c>
      <c r="C144" s="1" t="s">
        <v>162</v>
      </c>
      <c r="D144" s="1">
        <v>40.040267686739</v>
      </c>
      <c r="E144" s="1">
        <v>30.295820392737099</v>
      </c>
      <c r="G144" s="1">
        <v>9.7444472940019171</v>
      </c>
      <c r="H144" s="1">
        <v>39.601657655129785</v>
      </c>
      <c r="I144" s="1">
        <f t="shared" si="3"/>
        <v>49.3461049491317</v>
      </c>
      <c r="K144" s="1">
        <f>IFERROR(VLOOKUP(A144,'Raw Data - Approved 2014 SWCAP'!$F$4:$R$588,6,FALSE),0)</f>
        <v>30</v>
      </c>
      <c r="L144" s="1">
        <f t="shared" si="4"/>
        <v>0</v>
      </c>
    </row>
    <row r="145" spans="1:12">
      <c r="A145" s="1" t="s">
        <v>794</v>
      </c>
      <c r="B145" s="1">
        <v>156</v>
      </c>
      <c r="C145" s="1" t="s">
        <v>163</v>
      </c>
      <c r="D145" s="1">
        <v>12.584084130117972</v>
      </c>
      <c r="E145" s="1">
        <v>8.7955607591817309</v>
      </c>
      <c r="G145" s="1">
        <v>3.7885233709362374</v>
      </c>
      <c r="H145" s="1">
        <v>12.446235263040789</v>
      </c>
      <c r="I145" s="1">
        <f t="shared" si="3"/>
        <v>16.234758633977027</v>
      </c>
      <c r="K145" s="1">
        <f>IFERROR(VLOOKUP(A145,'Raw Data - Approved 2014 SWCAP'!$F$4:$R$588,6,FALSE),0)</f>
        <v>9</v>
      </c>
      <c r="L145" s="1">
        <f t="shared" si="4"/>
        <v>0</v>
      </c>
    </row>
    <row r="146" spans="1:12">
      <c r="A146" s="1" t="s">
        <v>795</v>
      </c>
      <c r="B146" s="1">
        <v>157</v>
      </c>
      <c r="C146" s="1" t="s">
        <v>164</v>
      </c>
      <c r="D146" s="1">
        <v>1187.4799388238594</v>
      </c>
      <c r="E146" s="1">
        <v>829.71456494947699</v>
      </c>
      <c r="G146" s="1">
        <v>357.76537387438253</v>
      </c>
      <c r="H146" s="1">
        <v>1174.4720184578489</v>
      </c>
      <c r="I146" s="1">
        <f t="shared" si="3"/>
        <v>1532.2373923322314</v>
      </c>
      <c r="K146" s="1">
        <f>IFERROR(VLOOKUP(A146,'Raw Data - Approved 2014 SWCAP'!$F$4:$R$588,6,FALSE),0)</f>
        <v>830</v>
      </c>
      <c r="L146" s="1">
        <f t="shared" si="4"/>
        <v>0</v>
      </c>
    </row>
    <row r="147" spans="1:12">
      <c r="A147" s="1" t="s">
        <v>796</v>
      </c>
      <c r="B147" s="1">
        <v>158</v>
      </c>
      <c r="C147" s="1" t="s">
        <v>165</v>
      </c>
      <c r="D147" s="1">
        <v>14.872099426503057</v>
      </c>
      <c r="E147" s="1">
        <v>135.84254950291799</v>
      </c>
      <c r="G147" s="1">
        <v>-120.97045007641483</v>
      </c>
      <c r="H147" s="1">
        <v>14.709187129048205</v>
      </c>
      <c r="I147" s="1">
        <f t="shared" si="3"/>
        <v>-106.26126294736663</v>
      </c>
      <c r="K147" s="1">
        <f>IFERROR(VLOOKUP(A147,'Raw Data - Approved 2014 SWCAP'!$F$4:$R$588,6,FALSE),0)</f>
        <v>136</v>
      </c>
      <c r="L147" s="1">
        <f t="shared" si="4"/>
        <v>0</v>
      </c>
    </row>
    <row r="148" spans="1:12">
      <c r="A148" s="1" t="s">
        <v>797</v>
      </c>
      <c r="B148" s="1">
        <v>159</v>
      </c>
      <c r="C148" s="1" t="s">
        <v>166</v>
      </c>
      <c r="D148" s="1">
        <v>11573.925376763957</v>
      </c>
      <c r="E148" s="1">
        <v>10821.4715873799</v>
      </c>
      <c r="G148" s="1">
        <v>752.45378938402951</v>
      </c>
      <c r="H148" s="1">
        <v>11447.142014198516</v>
      </c>
      <c r="I148" s="1">
        <f t="shared" ref="I148:I211" si="5">SUM(G148:H148)</f>
        <v>12199.595803582546</v>
      </c>
      <c r="K148" s="1">
        <f>IFERROR(VLOOKUP(A148,'Raw Data - Approved 2014 SWCAP'!$F$4:$R$588,6,FALSE),0)</f>
        <v>10821</v>
      </c>
      <c r="L148" s="1">
        <f t="shared" ref="L148:L211" si="6">ROUND(K148-E148,0)</f>
        <v>0</v>
      </c>
    </row>
    <row r="149" spans="1:12">
      <c r="A149" s="1" t="s">
        <v>798</v>
      </c>
      <c r="B149" s="1">
        <v>160</v>
      </c>
      <c r="C149" s="1" t="s">
        <v>167</v>
      </c>
      <c r="D149" s="1">
        <v>6729.0529866685365</v>
      </c>
      <c r="E149" s="1">
        <v>3923.7973831238501</v>
      </c>
      <c r="G149" s="1">
        <v>2805.2556035446855</v>
      </c>
      <c r="H149" s="1">
        <v>6655.3414379278111</v>
      </c>
      <c r="I149" s="1">
        <f t="shared" si="5"/>
        <v>9460.5970414724961</v>
      </c>
      <c r="K149" s="1">
        <f>IFERROR(VLOOKUP(A149,'Raw Data - Approved 2014 SWCAP'!$F$4:$R$588,6,FALSE),0)</f>
        <v>3924</v>
      </c>
      <c r="L149" s="1">
        <f t="shared" si="6"/>
        <v>0</v>
      </c>
    </row>
    <row r="150" spans="1:12">
      <c r="A150" s="1" t="s">
        <v>799</v>
      </c>
      <c r="B150" s="1">
        <v>161</v>
      </c>
      <c r="C150" s="1" t="s">
        <v>168</v>
      </c>
      <c r="D150" s="1">
        <v>2902.3474034644814</v>
      </c>
      <c r="E150" s="1">
        <v>2300.5277807904199</v>
      </c>
      <c r="G150" s="1">
        <v>601.81962267405879</v>
      </c>
      <c r="H150" s="1">
        <v>2870.5544420304072</v>
      </c>
      <c r="I150" s="1">
        <f t="shared" si="5"/>
        <v>3472.374064704466</v>
      </c>
      <c r="K150" s="1">
        <f>IFERROR(VLOOKUP(A150,'Raw Data - Approved 2014 SWCAP'!$F$4:$R$588,6,FALSE),0)</f>
        <v>2301</v>
      </c>
      <c r="L150" s="1">
        <f t="shared" si="6"/>
        <v>0</v>
      </c>
    </row>
    <row r="151" spans="1:12">
      <c r="A151" s="1" t="s">
        <v>800</v>
      </c>
      <c r="B151" s="1">
        <v>162</v>
      </c>
      <c r="C151" s="1" t="s">
        <v>169</v>
      </c>
      <c r="D151" s="1">
        <v>51.480344168664431</v>
      </c>
      <c r="E151" s="1">
        <v>44.955088324706601</v>
      </c>
      <c r="G151" s="1">
        <v>6.5252558439577886</v>
      </c>
      <c r="H151" s="1">
        <v>50.916416985166869</v>
      </c>
      <c r="I151" s="1">
        <f t="shared" si="5"/>
        <v>57.441672829124656</v>
      </c>
      <c r="K151" s="1">
        <f>IFERROR(VLOOKUP(A151,'Raw Data - Approved 2014 SWCAP'!$F$4:$R$588,6,FALSE),0)</f>
        <v>45</v>
      </c>
      <c r="L151" s="1">
        <f t="shared" si="6"/>
        <v>0</v>
      </c>
    </row>
    <row r="152" spans="1:12">
      <c r="A152" s="1" t="s">
        <v>801</v>
      </c>
      <c r="B152" s="1">
        <v>163</v>
      </c>
      <c r="C152" s="1" t="s">
        <v>170</v>
      </c>
      <c r="D152" s="1">
        <v>3874.7539044281421</v>
      </c>
      <c r="E152" s="1">
        <v>3208.4251080437398</v>
      </c>
      <c r="G152" s="1">
        <v>666.32879638440568</v>
      </c>
      <c r="H152" s="1">
        <v>3832.308985083559</v>
      </c>
      <c r="I152" s="1">
        <f t="shared" si="5"/>
        <v>4498.6377814679645</v>
      </c>
      <c r="K152" s="1">
        <f>IFERROR(VLOOKUP(A152,'Raw Data - Approved 2014 SWCAP'!$F$4:$R$588,6,FALSE),0)</f>
        <v>3208</v>
      </c>
      <c r="L152" s="1">
        <f t="shared" si="6"/>
        <v>0</v>
      </c>
    </row>
    <row r="153" spans="1:12">
      <c r="A153" s="1" t="s">
        <v>802</v>
      </c>
      <c r="B153" s="1">
        <v>164</v>
      </c>
      <c r="C153" s="1" t="s">
        <v>171</v>
      </c>
      <c r="D153" s="1">
        <v>19392.073644511795</v>
      </c>
      <c r="E153" s="1">
        <v>13050.657597568101</v>
      </c>
      <c r="G153" s="1">
        <v>6341.4160469436965</v>
      </c>
      <c r="H153" s="1">
        <v>19179.648540345857</v>
      </c>
      <c r="I153" s="1">
        <f t="shared" si="5"/>
        <v>25521.064587289555</v>
      </c>
      <c r="K153" s="1">
        <f>IFERROR(VLOOKUP(A153,'Raw Data - Approved 2014 SWCAP'!$F$4:$R$588,6,FALSE),0)</f>
        <v>13051</v>
      </c>
      <c r="L153" s="1">
        <f t="shared" si="6"/>
        <v>0</v>
      </c>
    </row>
    <row r="154" spans="1:12">
      <c r="A154" s="1" t="s">
        <v>803</v>
      </c>
      <c r="B154" s="1">
        <v>165</v>
      </c>
      <c r="C154" s="1" t="s">
        <v>172</v>
      </c>
      <c r="D154" s="1">
        <v>10237.724443675066</v>
      </c>
      <c r="E154" s="1">
        <v>10978.8143965164</v>
      </c>
      <c r="G154" s="1">
        <v>-741.08995284133391</v>
      </c>
      <c r="H154" s="1">
        <v>10125.578124450183</v>
      </c>
      <c r="I154" s="1">
        <f t="shared" si="5"/>
        <v>9384.4881716088494</v>
      </c>
      <c r="K154" s="1">
        <f>IFERROR(VLOOKUP(A154,'Raw Data - Approved 2014 SWCAP'!$F$4:$R$588,6,FALSE),0)</f>
        <v>10979</v>
      </c>
      <c r="L154" s="1">
        <f t="shared" si="6"/>
        <v>0</v>
      </c>
    </row>
    <row r="155" spans="1:12">
      <c r="A155" s="1" t="s">
        <v>804</v>
      </c>
      <c r="B155" s="1">
        <v>166</v>
      </c>
      <c r="C155" s="1" t="s">
        <v>173</v>
      </c>
      <c r="D155" s="1">
        <v>1801.8120459032548</v>
      </c>
      <c r="E155" s="1">
        <v>884.442498562163</v>
      </c>
      <c r="G155" s="1">
        <v>917.36954734109167</v>
      </c>
      <c r="H155" s="1">
        <v>1782.07459448084</v>
      </c>
      <c r="I155" s="1">
        <f t="shared" si="5"/>
        <v>2699.4441418219317</v>
      </c>
      <c r="K155" s="1">
        <f>IFERROR(VLOOKUP(A155,'Raw Data - Approved 2014 SWCAP'!$F$4:$R$588,6,FALSE),0)</f>
        <v>884</v>
      </c>
      <c r="L155" s="1">
        <f t="shared" si="6"/>
        <v>0</v>
      </c>
    </row>
    <row r="156" spans="1:12">
      <c r="A156" s="1" t="s">
        <v>805</v>
      </c>
      <c r="B156" s="1">
        <v>167</v>
      </c>
      <c r="C156" s="1" t="s">
        <v>174</v>
      </c>
      <c r="D156" s="1">
        <v>3.4320229445776285</v>
      </c>
      <c r="E156" s="1">
        <v>4.8864226439898504</v>
      </c>
      <c r="G156" s="1">
        <v>-1.4543996994122237</v>
      </c>
      <c r="H156" s="1">
        <v>3.3944277990111247</v>
      </c>
      <c r="I156" s="1">
        <f t="shared" si="5"/>
        <v>1.940028099598901</v>
      </c>
      <c r="K156" s="1">
        <f>IFERROR(VLOOKUP(A156,'Raw Data - Approved 2014 SWCAP'!$F$4:$R$588,6,FALSE),0)</f>
        <v>5</v>
      </c>
      <c r="L156" s="1">
        <f t="shared" si="6"/>
        <v>0</v>
      </c>
    </row>
    <row r="157" spans="1:12">
      <c r="A157" s="1" t="s">
        <v>806</v>
      </c>
      <c r="B157" s="1">
        <v>168</v>
      </c>
      <c r="C157" s="1" t="s">
        <v>175</v>
      </c>
      <c r="D157" s="1">
        <v>29.744198853006115</v>
      </c>
      <c r="E157" s="1">
        <v>20.5229751047574</v>
      </c>
      <c r="G157" s="1">
        <v>9.221223748248736</v>
      </c>
      <c r="H157" s="1">
        <v>29.41837425809641</v>
      </c>
      <c r="I157" s="1">
        <f t="shared" si="5"/>
        <v>38.639598006345146</v>
      </c>
      <c r="K157" s="1">
        <f>IFERROR(VLOOKUP(A157,'Raw Data - Approved 2014 SWCAP'!$F$4:$R$588,6,FALSE),0)</f>
        <v>21</v>
      </c>
      <c r="L157" s="1">
        <f t="shared" si="6"/>
        <v>0</v>
      </c>
    </row>
    <row r="158" spans="1:12">
      <c r="A158" s="1" t="s">
        <v>807</v>
      </c>
      <c r="B158" s="1">
        <v>169</v>
      </c>
      <c r="C158" s="1" t="s">
        <v>176</v>
      </c>
      <c r="D158" s="1">
        <v>10.296068833732885</v>
      </c>
      <c r="E158" s="1">
        <v>9.7728452879797008</v>
      </c>
      <c r="G158" s="1">
        <v>0.52322354575318131</v>
      </c>
      <c r="H158" s="1">
        <v>10.183283397033374</v>
      </c>
      <c r="I158" s="1">
        <f t="shared" si="5"/>
        <v>10.706506942786556</v>
      </c>
      <c r="K158" s="1">
        <f>IFERROR(VLOOKUP(A158,'Raw Data - Approved 2014 SWCAP'!$F$4:$R$588,6,FALSE),0)</f>
        <v>10</v>
      </c>
      <c r="L158" s="1">
        <f t="shared" si="6"/>
        <v>0</v>
      </c>
    </row>
    <row r="159" spans="1:12">
      <c r="A159" s="1" t="s">
        <v>808</v>
      </c>
      <c r="B159" s="1">
        <v>170</v>
      </c>
      <c r="C159" s="1" t="s">
        <v>177</v>
      </c>
      <c r="D159" s="1">
        <v>3984.5786386546265</v>
      </c>
      <c r="E159" s="1">
        <v>2708.0554292991801</v>
      </c>
      <c r="G159" s="1">
        <v>1276.5232093554505</v>
      </c>
      <c r="H159" s="1">
        <v>3940.9306746519151</v>
      </c>
      <c r="I159" s="1">
        <f t="shared" si="5"/>
        <v>5217.4538840073656</v>
      </c>
      <c r="K159" s="1">
        <f>IFERROR(VLOOKUP(A159,'Raw Data - Approved 2014 SWCAP'!$F$4:$R$588,6,FALSE),0)</f>
        <v>2708</v>
      </c>
      <c r="L159" s="1">
        <f t="shared" si="6"/>
        <v>0</v>
      </c>
    </row>
    <row r="160" spans="1:12">
      <c r="A160" s="1" t="s">
        <v>809</v>
      </c>
      <c r="B160" s="1">
        <v>171</v>
      </c>
      <c r="C160" s="1" t="s">
        <v>178</v>
      </c>
      <c r="D160" s="1">
        <v>1864.7324665538447</v>
      </c>
      <c r="E160" s="1">
        <v>1967.27375647031</v>
      </c>
      <c r="G160" s="1">
        <v>-102.54128991646962</v>
      </c>
      <c r="H160" s="1">
        <v>1844.305770796044</v>
      </c>
      <c r="I160" s="1">
        <f t="shared" si="5"/>
        <v>1741.7644808795744</v>
      </c>
      <c r="K160" s="1">
        <f>IFERROR(VLOOKUP(A160,'Raw Data - Approved 2014 SWCAP'!$F$4:$R$588,6,FALSE),0)</f>
        <v>1967</v>
      </c>
      <c r="L160" s="1">
        <f t="shared" si="6"/>
        <v>0</v>
      </c>
    </row>
    <row r="161" spans="1:12">
      <c r="A161" s="1" t="s">
        <v>1249</v>
      </c>
      <c r="B161" s="1">
        <v>172</v>
      </c>
      <c r="C161" s="1" t="s">
        <v>179</v>
      </c>
      <c r="D161" s="1">
        <v>27.456183556621031</v>
      </c>
      <c r="E161" s="1">
        <v>0</v>
      </c>
      <c r="G161" s="1">
        <v>0</v>
      </c>
      <c r="H161" s="1">
        <v>27.155422392088997</v>
      </c>
      <c r="I161" s="1">
        <f t="shared" si="5"/>
        <v>27.155422392088997</v>
      </c>
      <c r="K161" s="1">
        <f>IFERROR(VLOOKUP(A161,'Raw Data - Approved 2014 SWCAP'!$F$4:$R$588,6,FALSE),0)</f>
        <v>0</v>
      </c>
      <c r="L161" s="1">
        <f t="shared" si="6"/>
        <v>0</v>
      </c>
    </row>
    <row r="162" spans="1:12">
      <c r="A162" s="1" t="s">
        <v>810</v>
      </c>
      <c r="B162" s="1">
        <v>173</v>
      </c>
      <c r="C162" s="1" t="s">
        <v>180</v>
      </c>
      <c r="D162" s="1">
        <v>5620.5095755699631</v>
      </c>
      <c r="E162" s="1">
        <v>8026.4378350177303</v>
      </c>
      <c r="G162" s="1">
        <v>-2405.9282594477681</v>
      </c>
      <c r="H162" s="1">
        <v>5558.9412588472178</v>
      </c>
      <c r="I162" s="1">
        <f t="shared" si="5"/>
        <v>3153.0129993994497</v>
      </c>
      <c r="K162" s="1">
        <f>IFERROR(VLOOKUP(A162,'Raw Data - Approved 2014 SWCAP'!$F$4:$R$588,6,FALSE),0)</f>
        <v>8026</v>
      </c>
      <c r="L162" s="1">
        <f t="shared" si="6"/>
        <v>0</v>
      </c>
    </row>
    <row r="163" spans="1:12">
      <c r="A163" s="1" t="s">
        <v>812</v>
      </c>
      <c r="B163" s="1">
        <v>175</v>
      </c>
      <c r="C163" s="1" t="s">
        <v>182</v>
      </c>
      <c r="D163" s="1">
        <v>4735.0476558689343</v>
      </c>
      <c r="E163" s="1">
        <v>1543.132270972</v>
      </c>
      <c r="G163" s="1">
        <v>3191.9153848969395</v>
      </c>
      <c r="H163" s="1">
        <v>4683.1788867023479</v>
      </c>
      <c r="I163" s="1">
        <f t="shared" si="5"/>
        <v>7875.0942715992878</v>
      </c>
      <c r="K163" s="1">
        <f>IFERROR(VLOOKUP(A163,'Raw Data - Approved 2014 SWCAP'!$F$4:$R$588,6,FALSE),0)</f>
        <v>1543</v>
      </c>
      <c r="L163" s="1">
        <f t="shared" si="6"/>
        <v>0</v>
      </c>
    </row>
    <row r="164" spans="1:12">
      <c r="A164" s="1" t="s">
        <v>813</v>
      </c>
      <c r="B164" s="1">
        <v>176</v>
      </c>
      <c r="C164" s="1" t="s">
        <v>183</v>
      </c>
      <c r="D164" s="1">
        <v>6317.2102333192215</v>
      </c>
      <c r="E164" s="1">
        <v>7139.06348286917</v>
      </c>
      <c r="G164" s="1">
        <v>-821.85324954995235</v>
      </c>
      <c r="H164" s="1">
        <v>6248.0101020464763</v>
      </c>
      <c r="I164" s="1">
        <f t="shared" si="5"/>
        <v>5426.1568524965242</v>
      </c>
      <c r="K164" s="1">
        <f>IFERROR(VLOOKUP(A164,'Raw Data - Approved 2014 SWCAP'!$F$4:$R$588,6,FALSE),0)</f>
        <v>7139</v>
      </c>
      <c r="L164" s="1">
        <f t="shared" si="6"/>
        <v>0</v>
      </c>
    </row>
    <row r="165" spans="1:12">
      <c r="A165" s="1" t="s">
        <v>814</v>
      </c>
      <c r="B165" s="1">
        <v>177</v>
      </c>
      <c r="C165" s="1" t="s">
        <v>184</v>
      </c>
      <c r="D165" s="1">
        <v>9881.9380650871844</v>
      </c>
      <c r="E165" s="1">
        <v>10777.493783583999</v>
      </c>
      <c r="G165" s="1">
        <v>-895.55571849683281</v>
      </c>
      <c r="H165" s="1">
        <v>9773.6891092860315</v>
      </c>
      <c r="I165" s="1">
        <f t="shared" si="5"/>
        <v>8878.1333907891985</v>
      </c>
      <c r="K165" s="1">
        <f>IFERROR(VLOOKUP(A165,'Raw Data - Approved 2014 SWCAP'!$F$4:$R$588,6,FALSE),0)</f>
        <v>10777</v>
      </c>
      <c r="L165" s="1">
        <f t="shared" si="6"/>
        <v>0</v>
      </c>
    </row>
    <row r="166" spans="1:12">
      <c r="A166" s="1" t="s">
        <v>815</v>
      </c>
      <c r="B166" s="1">
        <v>178</v>
      </c>
      <c r="C166" s="1" t="s">
        <v>185</v>
      </c>
      <c r="D166" s="1">
        <v>6348.0984398204191</v>
      </c>
      <c r="E166" s="1">
        <v>7719.5704929751701</v>
      </c>
      <c r="G166" s="1">
        <v>-1371.4720531547482</v>
      </c>
      <c r="H166" s="1">
        <v>6278.5599522375751</v>
      </c>
      <c r="I166" s="1">
        <f t="shared" si="5"/>
        <v>4907.0878990828269</v>
      </c>
      <c r="K166" s="1">
        <f>IFERROR(VLOOKUP(A166,'Raw Data - Approved 2014 SWCAP'!$F$4:$R$588,6,FALSE),0)</f>
        <v>7720</v>
      </c>
      <c r="L166" s="1">
        <f t="shared" si="6"/>
        <v>0</v>
      </c>
    </row>
    <row r="167" spans="1:12">
      <c r="A167" s="1" t="s">
        <v>816</v>
      </c>
      <c r="B167" s="1">
        <v>179</v>
      </c>
      <c r="C167" s="1" t="s">
        <v>186</v>
      </c>
      <c r="D167" s="1">
        <v>1285.8645965684182</v>
      </c>
      <c r="E167" s="1">
        <v>1116.0589318872801</v>
      </c>
      <c r="G167" s="1">
        <v>169.80566468113591</v>
      </c>
      <c r="H167" s="1">
        <v>1271.7789486961678</v>
      </c>
      <c r="I167" s="1">
        <f t="shared" si="5"/>
        <v>1441.5846133773039</v>
      </c>
      <c r="K167" s="1">
        <f>IFERROR(VLOOKUP(A167,'Raw Data - Approved 2014 SWCAP'!$F$4:$R$588,6,FALSE),0)</f>
        <v>1116</v>
      </c>
      <c r="L167" s="1">
        <f t="shared" si="6"/>
        <v>0</v>
      </c>
    </row>
    <row r="168" spans="1:12">
      <c r="A168" s="1" t="s">
        <v>817</v>
      </c>
      <c r="B168" s="1">
        <v>180</v>
      </c>
      <c r="C168" s="1" t="s">
        <v>187</v>
      </c>
      <c r="D168" s="1">
        <v>5377.9799541531438</v>
      </c>
      <c r="E168" s="1">
        <v>5788.4562640703798</v>
      </c>
      <c r="G168" s="1">
        <v>-410.47630991723491</v>
      </c>
      <c r="H168" s="1">
        <v>5319.0683610504311</v>
      </c>
      <c r="I168" s="1">
        <f t="shared" si="5"/>
        <v>4908.592051133196</v>
      </c>
      <c r="K168" s="1">
        <f>IFERROR(VLOOKUP(A168,'Raw Data - Approved 2014 SWCAP'!$F$4:$R$588,6,FALSE),0)</f>
        <v>5788</v>
      </c>
      <c r="L168" s="1">
        <f t="shared" si="6"/>
        <v>0</v>
      </c>
    </row>
    <row r="169" spans="1:12">
      <c r="A169" s="1" t="s">
        <v>818</v>
      </c>
      <c r="B169" s="1">
        <v>181</v>
      </c>
      <c r="C169" s="1" t="s">
        <v>188</v>
      </c>
      <c r="D169" s="1">
        <v>1678.2592198984603</v>
      </c>
      <c r="E169" s="1">
        <v>1106.2860865993</v>
      </c>
      <c r="G169" s="1">
        <v>571.97313329915778</v>
      </c>
      <c r="H169" s="1">
        <v>1659.8751937164398</v>
      </c>
      <c r="I169" s="1">
        <f t="shared" si="5"/>
        <v>2231.8483270155975</v>
      </c>
      <c r="K169" s="1">
        <f>IFERROR(VLOOKUP(A169,'Raw Data - Approved 2014 SWCAP'!$F$4:$R$588,6,FALSE),0)</f>
        <v>1106</v>
      </c>
      <c r="L169" s="1">
        <f t="shared" si="6"/>
        <v>0</v>
      </c>
    </row>
    <row r="170" spans="1:12">
      <c r="A170" s="1" t="s">
        <v>819</v>
      </c>
      <c r="B170" s="1">
        <v>182</v>
      </c>
      <c r="C170" s="1" t="s">
        <v>189</v>
      </c>
      <c r="D170" s="1">
        <v>90.376604207210889</v>
      </c>
      <c r="E170" s="1">
        <v>33.227673979130998</v>
      </c>
      <c r="G170" s="1">
        <v>57.148930228079891</v>
      </c>
      <c r="H170" s="1">
        <v>89.386598707292947</v>
      </c>
      <c r="I170" s="1">
        <f t="shared" si="5"/>
        <v>146.53552893537284</v>
      </c>
      <c r="K170" s="1">
        <f>IFERROR(VLOOKUP(A170,'Raw Data - Approved 2014 SWCAP'!$F$4:$R$588,6,FALSE),0)</f>
        <v>33</v>
      </c>
      <c r="L170" s="1">
        <f t="shared" si="6"/>
        <v>0</v>
      </c>
    </row>
    <row r="171" spans="1:12">
      <c r="A171" s="1" t="s">
        <v>820</v>
      </c>
      <c r="B171" s="1">
        <v>183</v>
      </c>
      <c r="C171" s="1" t="s">
        <v>190</v>
      </c>
      <c r="D171" s="1">
        <v>117.83278776383192</v>
      </c>
      <c r="E171" s="1">
        <v>55.705218141484302</v>
      </c>
      <c r="G171" s="1">
        <v>62.127569622347593</v>
      </c>
      <c r="H171" s="1">
        <v>116.54202109938193</v>
      </c>
      <c r="I171" s="1">
        <f t="shared" si="5"/>
        <v>178.66959072172952</v>
      </c>
      <c r="K171" s="1">
        <f>IFERROR(VLOOKUP(A171,'Raw Data - Approved 2014 SWCAP'!$F$4:$R$588,6,FALSE),0)</f>
        <v>56</v>
      </c>
      <c r="L171" s="1">
        <f t="shared" si="6"/>
        <v>0</v>
      </c>
    </row>
    <row r="172" spans="1:12">
      <c r="A172" s="1" t="s">
        <v>821</v>
      </c>
      <c r="B172" s="1">
        <v>184</v>
      </c>
      <c r="C172" s="1" t="s">
        <v>191</v>
      </c>
      <c r="D172" s="1">
        <v>0</v>
      </c>
      <c r="E172" s="1">
        <v>6267.3256831813796</v>
      </c>
      <c r="G172" s="1">
        <v>-6267.3256831813842</v>
      </c>
      <c r="H172" s="1">
        <v>0</v>
      </c>
      <c r="I172" s="1">
        <f t="shared" si="5"/>
        <v>-6267.3256831813842</v>
      </c>
      <c r="K172" s="1">
        <f>IFERROR(VLOOKUP(A172,'Raw Data - Approved 2014 SWCAP'!$F$4:$R$588,6,FALSE),0)</f>
        <v>6267</v>
      </c>
      <c r="L172" s="1">
        <f t="shared" si="6"/>
        <v>0</v>
      </c>
    </row>
    <row r="173" spans="1:12">
      <c r="A173" s="1" t="s">
        <v>823</v>
      </c>
      <c r="B173" s="1">
        <v>186</v>
      </c>
      <c r="C173" s="1" t="s">
        <v>193</v>
      </c>
      <c r="D173" s="1">
        <v>13.728091778310516</v>
      </c>
      <c r="E173" s="1">
        <v>5.8637071727878203</v>
      </c>
      <c r="G173" s="1">
        <v>7.8643846055226927</v>
      </c>
      <c r="H173" s="1">
        <v>13.577711196044499</v>
      </c>
      <c r="I173" s="1">
        <f t="shared" si="5"/>
        <v>21.442095801567191</v>
      </c>
      <c r="K173" s="1">
        <f>IFERROR(VLOOKUP(A173,'Raw Data - Approved 2014 SWCAP'!$F$4:$R$588,6,FALSE),0)</f>
        <v>6</v>
      </c>
      <c r="L173" s="1">
        <f t="shared" si="6"/>
        <v>0</v>
      </c>
    </row>
    <row r="174" spans="1:12">
      <c r="A174" s="1" t="s">
        <v>824</v>
      </c>
      <c r="B174" s="1">
        <v>187</v>
      </c>
      <c r="C174" s="1" t="s">
        <v>194</v>
      </c>
      <c r="D174" s="1">
        <v>1161.167762915431</v>
      </c>
      <c r="E174" s="1">
        <v>1069.14927450498</v>
      </c>
      <c r="G174" s="1">
        <v>92.01848841045134</v>
      </c>
      <c r="H174" s="1">
        <v>1148.4480719987637</v>
      </c>
      <c r="I174" s="1">
        <f t="shared" si="5"/>
        <v>1240.4665604092149</v>
      </c>
      <c r="K174" s="1">
        <f>IFERROR(VLOOKUP(A174,'Raw Data - Approved 2014 SWCAP'!$F$4:$R$588,6,FALSE),0)</f>
        <v>1069</v>
      </c>
      <c r="L174" s="1">
        <f t="shared" si="6"/>
        <v>0</v>
      </c>
    </row>
    <row r="175" spans="1:12">
      <c r="A175" s="1" t="s">
        <v>825</v>
      </c>
      <c r="B175" s="1">
        <v>188</v>
      </c>
      <c r="C175" s="1" t="s">
        <v>195</v>
      </c>
      <c r="D175" s="1">
        <v>196.76931548911736</v>
      </c>
      <c r="E175" s="1">
        <v>70.364486073453904</v>
      </c>
      <c r="G175" s="1">
        <v>126.40482941566349</v>
      </c>
      <c r="H175" s="1">
        <v>194.6138604766378</v>
      </c>
      <c r="I175" s="1">
        <f t="shared" si="5"/>
        <v>321.01868989230127</v>
      </c>
      <c r="K175" s="1">
        <f>IFERROR(VLOOKUP(A175,'Raw Data - Approved 2014 SWCAP'!$F$4:$R$588,6,FALSE),0)</f>
        <v>70</v>
      </c>
      <c r="L175" s="1">
        <f t="shared" si="6"/>
        <v>0</v>
      </c>
    </row>
    <row r="176" spans="1:12">
      <c r="A176" s="1" t="s">
        <v>826</v>
      </c>
      <c r="B176" s="1">
        <v>189</v>
      </c>
      <c r="C176" s="1" t="s">
        <v>196</v>
      </c>
      <c r="D176" s="1">
        <v>4417.0135296714079</v>
      </c>
      <c r="E176" s="1">
        <v>3114.60579327913</v>
      </c>
      <c r="G176" s="1">
        <v>1302.4077363922761</v>
      </c>
      <c r="H176" s="1">
        <v>4368.6285773273166</v>
      </c>
      <c r="I176" s="1">
        <f t="shared" si="5"/>
        <v>5671.0363137195927</v>
      </c>
      <c r="K176" s="1">
        <f>IFERROR(VLOOKUP(A176,'Raw Data - Approved 2014 SWCAP'!$F$4:$R$588,6,FALSE),0)</f>
        <v>3115</v>
      </c>
      <c r="L176" s="1">
        <f t="shared" si="6"/>
        <v>0</v>
      </c>
    </row>
    <row r="177" spans="1:12">
      <c r="A177" s="1" t="s">
        <v>827</v>
      </c>
      <c r="B177" s="1">
        <v>190</v>
      </c>
      <c r="C177" s="1" t="s">
        <v>197</v>
      </c>
      <c r="D177" s="1">
        <v>1457.4657437972994</v>
      </c>
      <c r="E177" s="1">
        <v>1121.92263906007</v>
      </c>
      <c r="G177" s="1">
        <v>335.5431047372295</v>
      </c>
      <c r="H177" s="1">
        <v>1441.500338646724</v>
      </c>
      <c r="I177" s="1">
        <f t="shared" si="5"/>
        <v>1777.0434433839534</v>
      </c>
      <c r="K177" s="1">
        <f>IFERROR(VLOOKUP(A177,'Raw Data - Approved 2014 SWCAP'!$F$4:$R$588,6,FALSE),0)</f>
        <v>1122</v>
      </c>
      <c r="L177" s="1">
        <f t="shared" si="6"/>
        <v>0</v>
      </c>
    </row>
    <row r="178" spans="1:12">
      <c r="A178" s="1" t="s">
        <v>829</v>
      </c>
      <c r="B178" s="1">
        <v>192</v>
      </c>
      <c r="C178" s="1" t="s">
        <v>199</v>
      </c>
      <c r="D178" s="1">
        <v>2313.1834646453212</v>
      </c>
      <c r="E178" s="1">
        <v>1940.8870741927699</v>
      </c>
      <c r="G178" s="1">
        <v>372.29639045255232</v>
      </c>
      <c r="H178" s="1">
        <v>2287.8443365334974</v>
      </c>
      <c r="I178" s="1">
        <f t="shared" si="5"/>
        <v>2660.1407269860497</v>
      </c>
      <c r="K178" s="1">
        <f>IFERROR(VLOOKUP(A178,'Raw Data - Approved 2014 SWCAP'!$F$4:$R$588,6,FALSE),0)</f>
        <v>1941</v>
      </c>
      <c r="L178" s="1">
        <f t="shared" si="6"/>
        <v>0</v>
      </c>
    </row>
    <row r="179" spans="1:12">
      <c r="A179" s="1" t="s">
        <v>830</v>
      </c>
      <c r="B179" s="1">
        <v>193</v>
      </c>
      <c r="C179" s="1" t="s">
        <v>200</v>
      </c>
      <c r="D179" s="1">
        <v>187.61725430357703</v>
      </c>
      <c r="E179" s="1">
        <v>241.38927861309901</v>
      </c>
      <c r="G179" s="1">
        <v>-53.772024309521669</v>
      </c>
      <c r="H179" s="1">
        <v>185.56205301260812</v>
      </c>
      <c r="I179" s="1">
        <f t="shared" si="5"/>
        <v>131.79002870308645</v>
      </c>
      <c r="K179" s="1">
        <f>IFERROR(VLOOKUP(A179,'Raw Data - Approved 2014 SWCAP'!$F$4:$R$588,6,FALSE),0)</f>
        <v>241</v>
      </c>
      <c r="L179" s="1">
        <f t="shared" si="6"/>
        <v>0</v>
      </c>
    </row>
    <row r="180" spans="1:12">
      <c r="A180" s="1" t="s">
        <v>831</v>
      </c>
      <c r="B180" s="1">
        <v>194</v>
      </c>
      <c r="C180" s="1" t="s">
        <v>201</v>
      </c>
      <c r="D180" s="1">
        <v>22.880152963850858</v>
      </c>
      <c r="E180" s="1">
        <v>14.6592679319696</v>
      </c>
      <c r="G180" s="1">
        <v>8.2208850318813003</v>
      </c>
      <c r="H180" s="1">
        <v>22.629518660074162</v>
      </c>
      <c r="I180" s="1">
        <f t="shared" si="5"/>
        <v>30.850403691955464</v>
      </c>
      <c r="K180" s="1">
        <f>IFERROR(VLOOKUP(A180,'Raw Data - Approved 2014 SWCAP'!$F$4:$R$588,6,FALSE),0)</f>
        <v>15</v>
      </c>
      <c r="L180" s="1">
        <f t="shared" si="6"/>
        <v>0</v>
      </c>
    </row>
    <row r="181" spans="1:12">
      <c r="A181" s="1" t="s">
        <v>832</v>
      </c>
      <c r="B181" s="1">
        <v>195</v>
      </c>
      <c r="C181" s="1" t="s">
        <v>202</v>
      </c>
      <c r="D181" s="1">
        <v>14187.982852883917</v>
      </c>
      <c r="E181" s="1">
        <v>9224.5886673240402</v>
      </c>
      <c r="G181" s="1">
        <v>4963.3941855598732</v>
      </c>
      <c r="H181" s="1">
        <v>14032.56452111199</v>
      </c>
      <c r="I181" s="1">
        <f t="shared" si="5"/>
        <v>18995.958706671863</v>
      </c>
      <c r="K181" s="1">
        <f>IFERROR(VLOOKUP(A181,'Raw Data - Approved 2014 SWCAP'!$F$4:$R$588,6,FALSE),0)</f>
        <v>9225</v>
      </c>
      <c r="L181" s="1">
        <f t="shared" si="6"/>
        <v>0</v>
      </c>
    </row>
    <row r="182" spans="1:12">
      <c r="A182" s="1" t="s">
        <v>1250</v>
      </c>
      <c r="B182" s="1">
        <v>196</v>
      </c>
      <c r="C182" s="1" t="s">
        <v>203</v>
      </c>
      <c r="D182" s="1">
        <v>96.096642448173597</v>
      </c>
      <c r="E182" s="1">
        <v>0</v>
      </c>
      <c r="G182" s="1">
        <v>0</v>
      </c>
      <c r="H182" s="1">
        <v>95.043978372311472</v>
      </c>
      <c r="I182" s="1">
        <f t="shared" si="5"/>
        <v>95.043978372311472</v>
      </c>
      <c r="K182" s="1">
        <f>IFERROR(VLOOKUP(A182,'Raw Data - Approved 2014 SWCAP'!$F$4:$R$588,6,FALSE),0)</f>
        <v>0</v>
      </c>
      <c r="L182" s="1">
        <f t="shared" si="6"/>
        <v>0</v>
      </c>
    </row>
    <row r="183" spans="1:12">
      <c r="A183" s="1" t="s">
        <v>833</v>
      </c>
      <c r="B183" s="1">
        <v>197</v>
      </c>
      <c r="C183" s="1" t="s">
        <v>204</v>
      </c>
      <c r="D183" s="1">
        <v>1980.2772390212915</v>
      </c>
      <c r="E183" s="1">
        <v>1267.5380338509699</v>
      </c>
      <c r="G183" s="1">
        <v>712.739205170324</v>
      </c>
      <c r="H183" s="1">
        <v>1958.5848400294185</v>
      </c>
      <c r="I183" s="1">
        <f t="shared" si="5"/>
        <v>2671.3240451997426</v>
      </c>
      <c r="K183" s="1">
        <f>IFERROR(VLOOKUP(A183,'Raw Data - Approved 2014 SWCAP'!$F$4:$R$588,6,FALSE),0)</f>
        <v>1268</v>
      </c>
      <c r="L183" s="1">
        <f t="shared" si="6"/>
        <v>0</v>
      </c>
    </row>
    <row r="184" spans="1:12">
      <c r="A184" s="1" t="s">
        <v>834</v>
      </c>
      <c r="B184" s="1">
        <v>198</v>
      </c>
      <c r="C184" s="1" t="s">
        <v>205</v>
      </c>
      <c r="D184" s="1">
        <v>138.42492543129768</v>
      </c>
      <c r="E184" s="1">
        <v>112.387720811767</v>
      </c>
      <c r="G184" s="1">
        <v>26.037204619531085</v>
      </c>
      <c r="H184" s="1">
        <v>136.90858789344867</v>
      </c>
      <c r="I184" s="1">
        <f t="shared" si="5"/>
        <v>162.94579251297975</v>
      </c>
      <c r="K184" s="1">
        <f>IFERROR(VLOOKUP(A184,'Raw Data - Approved 2014 SWCAP'!$F$4:$R$588,6,FALSE),0)</f>
        <v>112</v>
      </c>
      <c r="L184" s="1">
        <f t="shared" si="6"/>
        <v>0</v>
      </c>
    </row>
    <row r="185" spans="1:12">
      <c r="A185" s="1" t="s">
        <v>835</v>
      </c>
      <c r="B185" s="1">
        <v>199</v>
      </c>
      <c r="C185" s="1" t="s">
        <v>206</v>
      </c>
      <c r="D185" s="1">
        <v>94.952634799981055</v>
      </c>
      <c r="E185" s="1">
        <v>38.114096623120901</v>
      </c>
      <c r="G185" s="1">
        <v>56.838538176860212</v>
      </c>
      <c r="H185" s="1">
        <v>93.912502439307772</v>
      </c>
      <c r="I185" s="1">
        <f t="shared" si="5"/>
        <v>150.75104061616798</v>
      </c>
      <c r="K185" s="1">
        <f>IFERROR(VLOOKUP(A185,'Raw Data - Approved 2014 SWCAP'!$F$4:$R$588,6,FALSE),0)</f>
        <v>38</v>
      </c>
      <c r="L185" s="1">
        <f t="shared" si="6"/>
        <v>0</v>
      </c>
    </row>
    <row r="186" spans="1:12">
      <c r="A186" s="1" t="s">
        <v>836</v>
      </c>
      <c r="B186" s="1">
        <v>200</v>
      </c>
      <c r="C186" s="1" t="s">
        <v>207</v>
      </c>
      <c r="D186" s="1">
        <v>20.592137667465771</v>
      </c>
      <c r="E186" s="1">
        <v>20.5229751047574</v>
      </c>
      <c r="G186" s="1">
        <v>6.9162562708392245E-2</v>
      </c>
      <c r="H186" s="1">
        <v>20.366566794066749</v>
      </c>
      <c r="I186" s="1">
        <f t="shared" si="5"/>
        <v>20.435729356775141</v>
      </c>
      <c r="K186" s="1">
        <f>IFERROR(VLOOKUP(A186,'Raw Data - Approved 2014 SWCAP'!$F$4:$R$588,6,FALSE),0)</f>
        <v>21</v>
      </c>
      <c r="L186" s="1">
        <f t="shared" si="6"/>
        <v>0</v>
      </c>
    </row>
    <row r="187" spans="1:12">
      <c r="A187" s="1" t="s">
        <v>1251</v>
      </c>
      <c r="B187" s="1">
        <v>201</v>
      </c>
      <c r="C187" s="1" t="s">
        <v>208</v>
      </c>
      <c r="D187" s="1">
        <v>73.216489484322736</v>
      </c>
      <c r="E187" s="1">
        <v>0</v>
      </c>
      <c r="G187" s="1">
        <v>0</v>
      </c>
      <c r="H187" s="1">
        <v>72.414459712237317</v>
      </c>
      <c r="I187" s="1">
        <f t="shared" si="5"/>
        <v>72.414459712237317</v>
      </c>
      <c r="K187" s="1">
        <f>IFERROR(VLOOKUP(A187,'Raw Data - Approved 2014 SWCAP'!$F$4:$R$588,6,FALSE),0)</f>
        <v>0</v>
      </c>
      <c r="L187" s="1">
        <f t="shared" si="6"/>
        <v>0</v>
      </c>
    </row>
    <row r="188" spans="1:12">
      <c r="A188" s="1" t="s">
        <v>837</v>
      </c>
      <c r="B188" s="1">
        <v>202</v>
      </c>
      <c r="C188" s="1" t="s">
        <v>209</v>
      </c>
      <c r="D188" s="1">
        <v>11965.175992445807</v>
      </c>
      <c r="E188" s="1">
        <v>10301.556218059401</v>
      </c>
      <c r="G188" s="1">
        <v>1663.6197743863995</v>
      </c>
      <c r="H188" s="1">
        <v>11834.106783285783</v>
      </c>
      <c r="I188" s="1">
        <f t="shared" si="5"/>
        <v>13497.726557672182</v>
      </c>
      <c r="K188" s="1">
        <f>IFERROR(VLOOKUP(A188,'Raw Data - Approved 2014 SWCAP'!$F$4:$R$588,6,FALSE),0)</f>
        <v>10302</v>
      </c>
      <c r="L188" s="1">
        <f t="shared" si="6"/>
        <v>0</v>
      </c>
    </row>
    <row r="189" spans="1:12">
      <c r="A189" s="1" t="s">
        <v>838</v>
      </c>
      <c r="B189" s="1">
        <v>203</v>
      </c>
      <c r="C189" s="1" t="s">
        <v>210</v>
      </c>
      <c r="D189" s="1">
        <v>2898.915380519903</v>
      </c>
      <c r="E189" s="1">
        <v>2193.0264826226498</v>
      </c>
      <c r="G189" s="1">
        <v>705.88889789725783</v>
      </c>
      <c r="H189" s="1">
        <v>2867.160014231396</v>
      </c>
      <c r="I189" s="1">
        <f t="shared" si="5"/>
        <v>3573.0489121286537</v>
      </c>
      <c r="K189" s="1">
        <f>IFERROR(VLOOKUP(A189,'Raw Data - Approved 2014 SWCAP'!$F$4:$R$588,6,FALSE),0)</f>
        <v>2193</v>
      </c>
      <c r="L189" s="1">
        <f t="shared" si="6"/>
        <v>0</v>
      </c>
    </row>
    <row r="190" spans="1:12">
      <c r="A190" s="1" t="s">
        <v>839</v>
      </c>
      <c r="B190" s="1">
        <v>204</v>
      </c>
      <c r="C190" s="1" t="s">
        <v>211</v>
      </c>
      <c r="D190" s="1">
        <v>846.56565966248172</v>
      </c>
      <c r="E190" s="1">
        <v>675.30360939939806</v>
      </c>
      <c r="G190" s="1">
        <v>171.26205026308415</v>
      </c>
      <c r="H190" s="1">
        <v>837.29219042274394</v>
      </c>
      <c r="I190" s="1">
        <f t="shared" si="5"/>
        <v>1008.5542406858281</v>
      </c>
      <c r="K190" s="1">
        <f>IFERROR(VLOOKUP(A190,'Raw Data - Approved 2014 SWCAP'!$F$4:$R$588,6,FALSE),0)</f>
        <v>675</v>
      </c>
      <c r="L190" s="1">
        <f t="shared" si="6"/>
        <v>0</v>
      </c>
    </row>
    <row r="191" spans="1:12">
      <c r="A191" s="1" t="s">
        <v>840</v>
      </c>
      <c r="B191" s="1">
        <v>205</v>
      </c>
      <c r="C191" s="1" t="s">
        <v>212</v>
      </c>
      <c r="D191" s="1">
        <v>4977.5772772857536</v>
      </c>
      <c r="E191" s="1">
        <v>3750.8180215266102</v>
      </c>
      <c r="G191" s="1">
        <v>1226.7592557591433</v>
      </c>
      <c r="H191" s="1">
        <v>4923.0517844991336</v>
      </c>
      <c r="I191" s="1">
        <f t="shared" si="5"/>
        <v>6149.811040258277</v>
      </c>
      <c r="K191" s="1">
        <f>IFERROR(VLOOKUP(A191,'Raw Data - Approved 2014 SWCAP'!$F$4:$R$588,6,FALSE),0)</f>
        <v>3751</v>
      </c>
      <c r="L191" s="1">
        <f t="shared" si="6"/>
        <v>0</v>
      </c>
    </row>
    <row r="192" spans="1:12">
      <c r="A192" s="1" t="s">
        <v>841</v>
      </c>
      <c r="B192" s="1">
        <v>206</v>
      </c>
      <c r="C192" s="1" t="s">
        <v>213</v>
      </c>
      <c r="D192" s="1">
        <v>23100.946439952018</v>
      </c>
      <c r="E192" s="1">
        <v>15951.2380790405</v>
      </c>
      <c r="G192" s="1">
        <v>7149.7083609115452</v>
      </c>
      <c r="H192" s="1">
        <v>22847.893515143882</v>
      </c>
      <c r="I192" s="1">
        <f t="shared" si="5"/>
        <v>29997.601876055429</v>
      </c>
      <c r="K192" s="1">
        <f>IFERROR(VLOOKUP(A192,'Raw Data - Approved 2014 SWCAP'!$F$4:$R$588,6,FALSE),0)</f>
        <v>15951</v>
      </c>
      <c r="L192" s="1">
        <f t="shared" si="6"/>
        <v>0</v>
      </c>
    </row>
    <row r="193" spans="1:12">
      <c r="A193" s="1" t="s">
        <v>842</v>
      </c>
      <c r="B193" s="1">
        <v>207</v>
      </c>
      <c r="C193" s="1" t="s">
        <v>214</v>
      </c>
      <c r="D193" s="1">
        <v>0</v>
      </c>
      <c r="E193" s="1">
        <v>1.95456905759594</v>
      </c>
      <c r="G193" s="1">
        <v>-1.9545690575959409</v>
      </c>
      <c r="H193" s="1">
        <v>0</v>
      </c>
      <c r="I193" s="1">
        <f t="shared" si="5"/>
        <v>-1.9545690575959409</v>
      </c>
      <c r="K193" s="1">
        <f>IFERROR(VLOOKUP(A193,'Raw Data - Approved 2014 SWCAP'!$F$4:$R$588,6,FALSE),0)</f>
        <v>2</v>
      </c>
      <c r="L193" s="1">
        <f t="shared" si="6"/>
        <v>0</v>
      </c>
    </row>
    <row r="194" spans="1:12">
      <c r="A194" s="1" t="s">
        <v>843</v>
      </c>
      <c r="B194" s="1">
        <v>208</v>
      </c>
      <c r="C194" s="1" t="s">
        <v>215</v>
      </c>
      <c r="D194" s="1">
        <v>244.81763671320417</v>
      </c>
      <c r="E194" s="1">
        <v>279.50337523621999</v>
      </c>
      <c r="G194" s="1">
        <v>-34.685738523015374</v>
      </c>
      <c r="H194" s="1">
        <v>242.13584966279353</v>
      </c>
      <c r="I194" s="1">
        <f t="shared" si="5"/>
        <v>207.45011113977816</v>
      </c>
      <c r="K194" s="1">
        <f>IFERROR(VLOOKUP(A194,'Raw Data - Approved 2014 SWCAP'!$F$4:$R$588,6,FALSE),0)</f>
        <v>280</v>
      </c>
      <c r="L194" s="1">
        <f t="shared" si="6"/>
        <v>0</v>
      </c>
    </row>
    <row r="195" spans="1:12">
      <c r="A195" s="1" t="s">
        <v>844</v>
      </c>
      <c r="B195" s="1">
        <v>209</v>
      </c>
      <c r="C195" s="1" t="s">
        <v>216</v>
      </c>
      <c r="D195" s="1">
        <v>2490.5046501151655</v>
      </c>
      <c r="E195" s="1">
        <v>602.00726973955</v>
      </c>
      <c r="G195" s="1">
        <v>1888.4973803756159</v>
      </c>
      <c r="H195" s="1">
        <v>2463.2231061490725</v>
      </c>
      <c r="I195" s="1">
        <f t="shared" si="5"/>
        <v>4351.7204865246886</v>
      </c>
      <c r="K195" s="1">
        <f>IFERROR(VLOOKUP(A195,'Raw Data - Approved 2014 SWCAP'!$F$4:$R$588,6,FALSE),0)</f>
        <v>602</v>
      </c>
      <c r="L195" s="1">
        <f t="shared" si="6"/>
        <v>0</v>
      </c>
    </row>
    <row r="196" spans="1:12">
      <c r="A196" s="1" t="s">
        <v>845</v>
      </c>
      <c r="B196" s="1">
        <v>210</v>
      </c>
      <c r="C196" s="1" t="s">
        <v>217</v>
      </c>
      <c r="D196" s="1">
        <v>4545.1423862689726</v>
      </c>
      <c r="E196" s="1">
        <v>2635.7363741681302</v>
      </c>
      <c r="G196" s="1">
        <v>1909.4060121008463</v>
      </c>
      <c r="H196" s="1">
        <v>4495.3538818237321</v>
      </c>
      <c r="I196" s="1">
        <f t="shared" si="5"/>
        <v>6404.7598939245781</v>
      </c>
      <c r="K196" s="1">
        <f>IFERROR(VLOOKUP(A196,'Raw Data - Approved 2014 SWCAP'!$F$4:$R$588,6,FALSE),0)</f>
        <v>2636</v>
      </c>
      <c r="L196" s="1">
        <f t="shared" si="6"/>
        <v>0</v>
      </c>
    </row>
    <row r="197" spans="1:12">
      <c r="A197" s="1" t="s">
        <v>847</v>
      </c>
      <c r="B197" s="1">
        <v>212</v>
      </c>
      <c r="C197" s="1" t="s">
        <v>219</v>
      </c>
      <c r="D197" s="1">
        <v>32955.428321482585</v>
      </c>
      <c r="E197" s="1">
        <v>23601.421370470998</v>
      </c>
      <c r="G197" s="1">
        <v>9354.0069510115954</v>
      </c>
      <c r="H197" s="1">
        <v>32594.427202037823</v>
      </c>
      <c r="I197" s="1">
        <f t="shared" si="5"/>
        <v>41948.43415304942</v>
      </c>
      <c r="K197" s="1">
        <f>IFERROR(VLOOKUP(A197,'Raw Data - Approved 2014 SWCAP'!$F$4:$R$588,6,FALSE),0)</f>
        <v>23601</v>
      </c>
      <c r="L197" s="1">
        <f t="shared" si="6"/>
        <v>0</v>
      </c>
    </row>
    <row r="198" spans="1:12">
      <c r="A198" s="1" t="s">
        <v>848</v>
      </c>
      <c r="B198" s="1">
        <v>213</v>
      </c>
      <c r="C198" s="1" t="s">
        <v>220</v>
      </c>
      <c r="D198" s="1">
        <v>263.12175908428486</v>
      </c>
      <c r="E198" s="1">
        <v>253.11669295867401</v>
      </c>
      <c r="G198" s="1">
        <v>10.005066125610513</v>
      </c>
      <c r="H198" s="1">
        <v>260.23946459085283</v>
      </c>
      <c r="I198" s="1">
        <f t="shared" si="5"/>
        <v>270.24453071646337</v>
      </c>
      <c r="K198" s="1">
        <f>IFERROR(VLOOKUP(A198,'Raw Data - Approved 2014 SWCAP'!$F$4:$R$588,6,FALSE),0)</f>
        <v>253</v>
      </c>
      <c r="L198" s="1">
        <f t="shared" si="6"/>
        <v>0</v>
      </c>
    </row>
    <row r="199" spans="1:12">
      <c r="A199" s="1" t="s">
        <v>849</v>
      </c>
      <c r="B199" s="1">
        <v>214</v>
      </c>
      <c r="C199" s="1" t="s">
        <v>221</v>
      </c>
      <c r="D199" s="1">
        <v>2362.3757935176009</v>
      </c>
      <c r="E199" s="1">
        <v>2131.4575573083698</v>
      </c>
      <c r="G199" s="1">
        <v>230.91823620922747</v>
      </c>
      <c r="H199" s="1">
        <v>2336.497801652657</v>
      </c>
      <c r="I199" s="1">
        <f t="shared" si="5"/>
        <v>2567.4160378618844</v>
      </c>
      <c r="K199" s="1">
        <f>IFERROR(VLOOKUP(A199,'Raw Data - Approved 2014 SWCAP'!$F$4:$R$588,6,FALSE),0)</f>
        <v>2131</v>
      </c>
      <c r="L199" s="1">
        <f t="shared" si="6"/>
        <v>0</v>
      </c>
    </row>
    <row r="200" spans="1:12">
      <c r="A200" s="1" t="s">
        <v>850</v>
      </c>
      <c r="B200" s="1">
        <v>215</v>
      </c>
      <c r="C200" s="1" t="s">
        <v>222</v>
      </c>
      <c r="D200" s="1">
        <v>3052.2124053777043</v>
      </c>
      <c r="E200" s="1">
        <v>5817.7747999343201</v>
      </c>
      <c r="G200" s="1">
        <v>-2765.5623945566135</v>
      </c>
      <c r="H200" s="1">
        <v>3018.7777892538929</v>
      </c>
      <c r="I200" s="1">
        <f t="shared" si="5"/>
        <v>253.21539469727941</v>
      </c>
      <c r="K200" s="1">
        <f>IFERROR(VLOOKUP(A200,'Raw Data - Approved 2014 SWCAP'!$F$4:$R$588,6,FALSE),0)</f>
        <v>5818</v>
      </c>
      <c r="L200" s="1">
        <f t="shared" si="6"/>
        <v>0</v>
      </c>
    </row>
    <row r="201" spans="1:12">
      <c r="A201" s="1" t="s">
        <v>851</v>
      </c>
      <c r="B201" s="1">
        <v>216</v>
      </c>
      <c r="C201" s="1" t="s">
        <v>223</v>
      </c>
      <c r="D201" s="1">
        <v>0</v>
      </c>
      <c r="E201" s="1">
        <v>20.5229751047574</v>
      </c>
      <c r="G201" s="1">
        <v>-20.522975104757379</v>
      </c>
      <c r="H201" s="1">
        <v>0</v>
      </c>
      <c r="I201" s="1">
        <f t="shared" si="5"/>
        <v>-20.522975104757379</v>
      </c>
      <c r="K201" s="1">
        <f>IFERROR(VLOOKUP(A201,'Raw Data - Approved 2014 SWCAP'!$F$4:$R$588,6,FALSE),0)</f>
        <v>21</v>
      </c>
      <c r="L201" s="1">
        <f t="shared" si="6"/>
        <v>0</v>
      </c>
    </row>
    <row r="202" spans="1:12">
      <c r="A202" s="1" t="s">
        <v>852</v>
      </c>
      <c r="B202" s="1">
        <v>217</v>
      </c>
      <c r="C202" s="1" t="s">
        <v>224</v>
      </c>
      <c r="D202" s="1">
        <v>4582.8946386593261</v>
      </c>
      <c r="E202" s="1">
        <v>3286.60787034757</v>
      </c>
      <c r="G202" s="1">
        <v>1296.286768311752</v>
      </c>
      <c r="H202" s="1">
        <v>4532.6925876128544</v>
      </c>
      <c r="I202" s="1">
        <f t="shared" si="5"/>
        <v>5828.9793559246064</v>
      </c>
      <c r="K202" s="1">
        <f>IFERROR(VLOOKUP(A202,'Raw Data - Approved 2014 SWCAP'!$F$4:$R$588,6,FALSE),0)</f>
        <v>3287</v>
      </c>
      <c r="L202" s="1">
        <f t="shared" si="6"/>
        <v>0</v>
      </c>
    </row>
    <row r="203" spans="1:12">
      <c r="A203" s="1" t="s">
        <v>853</v>
      </c>
      <c r="B203" s="1">
        <v>218</v>
      </c>
      <c r="C203" s="1" t="s">
        <v>225</v>
      </c>
      <c r="D203" s="1">
        <v>43084.472038579363</v>
      </c>
      <c r="E203" s="1">
        <v>29874.610760825199</v>
      </c>
      <c r="G203" s="1">
        <v>13209.861277754198</v>
      </c>
      <c r="H203" s="1">
        <v>42612.515112852656</v>
      </c>
      <c r="I203" s="1">
        <f t="shared" si="5"/>
        <v>55822.376390606856</v>
      </c>
      <c r="K203" s="1">
        <f>IFERROR(VLOOKUP(A203,'Raw Data - Approved 2014 SWCAP'!$F$4:$R$588,6,FALSE),0)</f>
        <v>29875</v>
      </c>
      <c r="L203" s="1">
        <f t="shared" si="6"/>
        <v>0</v>
      </c>
    </row>
    <row r="204" spans="1:12">
      <c r="A204" s="1" t="s">
        <v>855</v>
      </c>
      <c r="B204" s="1">
        <v>220</v>
      </c>
      <c r="C204" s="1" t="s">
        <v>227</v>
      </c>
      <c r="D204" s="1">
        <v>120793.47955735424</v>
      </c>
      <c r="E204" s="1">
        <v>65024.603408101801</v>
      </c>
      <c r="G204" s="1">
        <v>55768.876149252457</v>
      </c>
      <c r="H204" s="1">
        <v>119470.28081399555</v>
      </c>
      <c r="I204" s="1">
        <f t="shared" si="5"/>
        <v>175239.15696324801</v>
      </c>
      <c r="K204" s="1">
        <f>IFERROR(VLOOKUP(A204,'Raw Data - Approved 2014 SWCAP'!$F$4:$R$588,6,FALSE),0)</f>
        <v>65025</v>
      </c>
      <c r="L204" s="1">
        <f t="shared" si="6"/>
        <v>0</v>
      </c>
    </row>
    <row r="205" spans="1:12">
      <c r="A205" s="1" t="s">
        <v>856</v>
      </c>
      <c r="B205" s="1">
        <v>221</v>
      </c>
      <c r="C205" s="1" t="s">
        <v>228</v>
      </c>
      <c r="D205" s="1">
        <v>78350.795809410876</v>
      </c>
      <c r="E205" s="1">
        <v>61009.9185637997</v>
      </c>
      <c r="G205" s="1">
        <v>17340.877245611176</v>
      </c>
      <c r="H205" s="1">
        <v>77492.523699557962</v>
      </c>
      <c r="I205" s="1">
        <f t="shared" si="5"/>
        <v>94833.400945169138</v>
      </c>
      <c r="K205" s="1">
        <f>IFERROR(VLOOKUP(A205,'Raw Data - Approved 2014 SWCAP'!$F$4:$R$588,6,FALSE),0)</f>
        <v>61010</v>
      </c>
      <c r="L205" s="1">
        <f t="shared" si="6"/>
        <v>0</v>
      </c>
    </row>
    <row r="206" spans="1:12">
      <c r="A206" s="1" t="s">
        <v>857</v>
      </c>
      <c r="B206" s="1">
        <v>222</v>
      </c>
      <c r="C206" s="1" t="s">
        <v>229</v>
      </c>
      <c r="D206" s="1">
        <v>11.440076481925429</v>
      </c>
      <c r="E206" s="1">
        <v>14.6592679319696</v>
      </c>
      <c r="G206" s="1">
        <v>-3.2191914500441277</v>
      </c>
      <c r="H206" s="1">
        <v>11.314759330037081</v>
      </c>
      <c r="I206" s="1">
        <f t="shared" si="5"/>
        <v>8.0955678799929522</v>
      </c>
      <c r="K206" s="1">
        <f>IFERROR(VLOOKUP(A206,'Raw Data - Approved 2014 SWCAP'!$F$4:$R$588,6,FALSE),0)</f>
        <v>15</v>
      </c>
      <c r="L206" s="1">
        <f t="shared" si="6"/>
        <v>0</v>
      </c>
    </row>
    <row r="207" spans="1:12">
      <c r="A207" s="1" t="s">
        <v>858</v>
      </c>
      <c r="B207" s="1">
        <v>223</v>
      </c>
      <c r="C207" s="1" t="s">
        <v>230</v>
      </c>
      <c r="D207" s="1">
        <v>4275.1565812955323</v>
      </c>
      <c r="E207" s="1">
        <v>2156.8669550571199</v>
      </c>
      <c r="G207" s="1">
        <v>2118.2896262384115</v>
      </c>
      <c r="H207" s="1">
        <v>4228.325561634857</v>
      </c>
      <c r="I207" s="1">
        <f t="shared" si="5"/>
        <v>6346.615187873269</v>
      </c>
      <c r="K207" s="1">
        <f>IFERROR(VLOOKUP(A207,'Raw Data - Approved 2014 SWCAP'!$F$4:$R$588,6,FALSE),0)</f>
        <v>2157</v>
      </c>
      <c r="L207" s="1">
        <f t="shared" si="6"/>
        <v>0</v>
      </c>
    </row>
    <row r="208" spans="1:12">
      <c r="A208" s="1" t="s">
        <v>859</v>
      </c>
      <c r="B208" s="1">
        <v>224</v>
      </c>
      <c r="C208" s="1" t="s">
        <v>231</v>
      </c>
      <c r="D208" s="1">
        <v>32870.771755516333</v>
      </c>
      <c r="E208" s="1">
        <v>26430.660081341099</v>
      </c>
      <c r="G208" s="1">
        <v>6440.1116741752239</v>
      </c>
      <c r="H208" s="1">
        <v>32510.697982995545</v>
      </c>
      <c r="I208" s="1">
        <f t="shared" si="5"/>
        <v>38950.809657170772</v>
      </c>
      <c r="K208" s="1">
        <f>IFERROR(VLOOKUP(A208,'Raw Data - Approved 2014 SWCAP'!$F$4:$R$588,6,FALSE),0)</f>
        <v>26431</v>
      </c>
      <c r="L208" s="1">
        <f t="shared" si="6"/>
        <v>0</v>
      </c>
    </row>
    <row r="209" spans="1:12">
      <c r="A209" s="1" t="s">
        <v>860</v>
      </c>
      <c r="B209" s="1">
        <v>225</v>
      </c>
      <c r="C209" s="1" t="s">
        <v>232</v>
      </c>
      <c r="D209" s="1">
        <v>19043.151311813068</v>
      </c>
      <c r="E209" s="1">
        <v>46980.999152904798</v>
      </c>
      <c r="G209" s="1">
        <v>-27937.847841091763</v>
      </c>
      <c r="H209" s="1">
        <v>18834.548380779728</v>
      </c>
      <c r="I209" s="1">
        <f t="shared" si="5"/>
        <v>-9103.2994603120351</v>
      </c>
      <c r="K209" s="1">
        <f>IFERROR(VLOOKUP(A209,'Raw Data - Approved 2014 SWCAP'!$F$4:$R$588,6,FALSE),0)</f>
        <v>46981</v>
      </c>
      <c r="L209" s="1">
        <f t="shared" si="6"/>
        <v>0</v>
      </c>
    </row>
    <row r="210" spans="1:12">
      <c r="A210" s="1" t="s">
        <v>861</v>
      </c>
      <c r="B210" s="1">
        <v>226</v>
      </c>
      <c r="C210" s="1" t="s">
        <v>233</v>
      </c>
      <c r="D210" s="1">
        <v>12508.579625337265</v>
      </c>
      <c r="E210" s="1">
        <v>7637.47859255614</v>
      </c>
      <c r="G210" s="1">
        <v>4871.1010327811246</v>
      </c>
      <c r="H210" s="1">
        <v>12371.557851462545</v>
      </c>
      <c r="I210" s="1">
        <f t="shared" si="5"/>
        <v>17242.658884243669</v>
      </c>
      <c r="K210" s="1">
        <f>IFERROR(VLOOKUP(A210,'Raw Data - Approved 2014 SWCAP'!$F$4:$R$588,6,FALSE),0)</f>
        <v>7637</v>
      </c>
      <c r="L210" s="1">
        <f t="shared" si="6"/>
        <v>0</v>
      </c>
    </row>
    <row r="211" spans="1:12">
      <c r="A211" s="1" t="s">
        <v>862</v>
      </c>
      <c r="B211" s="1">
        <v>227</v>
      </c>
      <c r="C211" s="1" t="s">
        <v>234</v>
      </c>
      <c r="D211" s="1">
        <v>17243.627281206202</v>
      </c>
      <c r="E211" s="1">
        <v>18649.520663051699</v>
      </c>
      <c r="G211" s="1">
        <v>-1405.8933818454714</v>
      </c>
      <c r="H211" s="1">
        <v>17054.736738164895</v>
      </c>
      <c r="I211" s="1">
        <f t="shared" si="5"/>
        <v>15648.843356319423</v>
      </c>
      <c r="K211" s="1">
        <f>IFERROR(VLOOKUP(A211,'Raw Data - Approved 2014 SWCAP'!$F$4:$R$588,6,FALSE),0)</f>
        <v>18650</v>
      </c>
      <c r="L211" s="1">
        <f t="shared" si="6"/>
        <v>0</v>
      </c>
    </row>
    <row r="212" spans="1:12">
      <c r="A212" s="1" t="s">
        <v>863</v>
      </c>
      <c r="B212" s="1">
        <v>228</v>
      </c>
      <c r="C212" s="1" t="s">
        <v>235</v>
      </c>
      <c r="D212" s="1">
        <v>22.880152963850858</v>
      </c>
      <c r="E212" s="1">
        <v>34.204958507929</v>
      </c>
      <c r="G212" s="1">
        <v>-11.324805544078108</v>
      </c>
      <c r="H212" s="1">
        <v>22.629518660074162</v>
      </c>
      <c r="I212" s="1">
        <f t="shared" ref="I212:I275" si="7">SUM(G212:H212)</f>
        <v>11.304713115996053</v>
      </c>
      <c r="K212" s="1">
        <f>IFERROR(VLOOKUP(A212,'Raw Data - Approved 2014 SWCAP'!$F$4:$R$588,6,FALSE),0)</f>
        <v>34</v>
      </c>
      <c r="L212" s="1">
        <f t="shared" ref="L212:L275" si="8">ROUND(K212-E212,0)</f>
        <v>0</v>
      </c>
    </row>
    <row r="213" spans="1:12">
      <c r="A213" s="1" t="s">
        <v>864</v>
      </c>
      <c r="B213" s="1">
        <v>229</v>
      </c>
      <c r="C213" s="1" t="s">
        <v>236</v>
      </c>
      <c r="D213" s="1">
        <v>11.440076481925429</v>
      </c>
      <c r="E213" s="1">
        <v>18.5684060471614</v>
      </c>
      <c r="G213" s="1">
        <v>-7.1283295652360099</v>
      </c>
      <c r="H213" s="1">
        <v>11.314759330037081</v>
      </c>
      <c r="I213" s="1">
        <f t="shared" si="7"/>
        <v>4.1864297648010709</v>
      </c>
      <c r="K213" s="1">
        <f>IFERROR(VLOOKUP(A213,'Raw Data - Approved 2014 SWCAP'!$F$4:$R$588,6,FALSE),0)</f>
        <v>19</v>
      </c>
      <c r="L213" s="1">
        <f t="shared" si="8"/>
        <v>0</v>
      </c>
    </row>
    <row r="214" spans="1:12">
      <c r="A214" s="1" t="s">
        <v>865</v>
      </c>
      <c r="B214" s="1">
        <v>230</v>
      </c>
      <c r="C214" s="1" t="s">
        <v>237</v>
      </c>
      <c r="D214" s="1">
        <v>8656.705873872972</v>
      </c>
      <c r="E214" s="1">
        <v>5390.7014608496002</v>
      </c>
      <c r="G214" s="1">
        <v>3266.0044130233669</v>
      </c>
      <c r="H214" s="1">
        <v>8561.8783850390591</v>
      </c>
      <c r="I214" s="1">
        <f t="shared" si="7"/>
        <v>11827.882798062426</v>
      </c>
      <c r="K214" s="1">
        <f>IFERROR(VLOOKUP(A214,'Raw Data - Approved 2014 SWCAP'!$F$4:$R$588,6,FALSE),0)</f>
        <v>5391</v>
      </c>
      <c r="L214" s="1">
        <f t="shared" si="8"/>
        <v>0</v>
      </c>
    </row>
    <row r="215" spans="1:12">
      <c r="A215" s="1" t="s">
        <v>866</v>
      </c>
      <c r="B215" s="1">
        <v>231</v>
      </c>
      <c r="C215" s="1" t="s">
        <v>238</v>
      </c>
      <c r="D215" s="1">
        <v>163.59309369153362</v>
      </c>
      <c r="E215" s="1">
        <v>131.93341138772601</v>
      </c>
      <c r="G215" s="1">
        <v>31.659682303807617</v>
      </c>
      <c r="H215" s="1">
        <v>161.80105841953025</v>
      </c>
      <c r="I215" s="1">
        <f t="shared" si="7"/>
        <v>193.46074072333786</v>
      </c>
      <c r="K215" s="1">
        <f>IFERROR(VLOOKUP(A215,'Raw Data - Approved 2014 SWCAP'!$F$4:$R$588,6,FALSE),0)</f>
        <v>132</v>
      </c>
      <c r="L215" s="1">
        <f t="shared" si="8"/>
        <v>0</v>
      </c>
    </row>
    <row r="216" spans="1:12">
      <c r="A216" s="1" t="s">
        <v>868</v>
      </c>
      <c r="B216" s="1">
        <v>233</v>
      </c>
      <c r="C216" s="1" t="s">
        <v>240</v>
      </c>
      <c r="D216" s="1">
        <v>5265.8672046302745</v>
      </c>
      <c r="E216" s="1">
        <v>6877.15122915132</v>
      </c>
      <c r="G216" s="1">
        <v>-1611.2840245210432</v>
      </c>
      <c r="H216" s="1">
        <v>5208.1837196160677</v>
      </c>
      <c r="I216" s="1">
        <f t="shared" si="7"/>
        <v>3596.8996950950245</v>
      </c>
      <c r="K216" s="1">
        <f>IFERROR(VLOOKUP(A216,'Raw Data - Approved 2014 SWCAP'!$F$4:$R$588,6,FALSE),0)</f>
        <v>6877</v>
      </c>
      <c r="L216" s="1">
        <f t="shared" si="8"/>
        <v>0</v>
      </c>
    </row>
    <row r="217" spans="1:12">
      <c r="A217" s="1" t="s">
        <v>869</v>
      </c>
      <c r="B217" s="1">
        <v>234</v>
      </c>
      <c r="C217" s="1" t="s">
        <v>241</v>
      </c>
      <c r="D217" s="1">
        <v>12744.245200864929</v>
      </c>
      <c r="E217" s="1">
        <v>10795.0849051024</v>
      </c>
      <c r="G217" s="1">
        <v>1949.1602957625462</v>
      </c>
      <c r="H217" s="1">
        <v>12604.64189366131</v>
      </c>
      <c r="I217" s="1">
        <f t="shared" si="7"/>
        <v>14553.802189423855</v>
      </c>
      <c r="K217" s="1">
        <f>IFERROR(VLOOKUP(A217,'Raw Data - Approved 2014 SWCAP'!$F$4:$R$588,6,FALSE),0)</f>
        <v>10795</v>
      </c>
      <c r="L217" s="1">
        <f t="shared" si="8"/>
        <v>0</v>
      </c>
    </row>
    <row r="218" spans="1:12">
      <c r="A218" s="1" t="s">
        <v>870</v>
      </c>
      <c r="B218" s="1">
        <v>235</v>
      </c>
      <c r="C218" s="1" t="s">
        <v>242</v>
      </c>
      <c r="D218" s="1">
        <v>2118.7021644525889</v>
      </c>
      <c r="E218" s="1">
        <v>1859.7724583025399</v>
      </c>
      <c r="G218" s="1">
        <v>258.92970615005163</v>
      </c>
      <c r="H218" s="1">
        <v>2095.4934279228673</v>
      </c>
      <c r="I218" s="1">
        <f t="shared" si="7"/>
        <v>2354.4231340729189</v>
      </c>
      <c r="K218" s="1">
        <f>IFERROR(VLOOKUP(A218,'Raw Data - Approved 2014 SWCAP'!$F$4:$R$588,6,FALSE),0)</f>
        <v>1860</v>
      </c>
      <c r="L218" s="1">
        <f t="shared" si="8"/>
        <v>0</v>
      </c>
    </row>
    <row r="219" spans="1:12">
      <c r="A219" s="1" t="s">
        <v>871</v>
      </c>
      <c r="B219" s="1">
        <v>236</v>
      </c>
      <c r="C219" s="1" t="s">
        <v>243</v>
      </c>
      <c r="D219" s="1">
        <v>64.064428298782403</v>
      </c>
      <c r="E219" s="1">
        <v>51.796080026292401</v>
      </c>
      <c r="G219" s="1">
        <v>12.268348272489966</v>
      </c>
      <c r="H219" s="1">
        <v>63.36265224820766</v>
      </c>
      <c r="I219" s="1">
        <f t="shared" si="7"/>
        <v>75.631000520697626</v>
      </c>
      <c r="K219" s="1">
        <f>IFERROR(VLOOKUP(A219,'Raw Data - Approved 2014 SWCAP'!$F$4:$R$588,6,FALSE),0)</f>
        <v>52</v>
      </c>
      <c r="L219" s="1">
        <f t="shared" si="8"/>
        <v>0</v>
      </c>
    </row>
    <row r="220" spans="1:12">
      <c r="A220" s="1" t="s">
        <v>872</v>
      </c>
      <c r="B220" s="1">
        <v>237</v>
      </c>
      <c r="C220" s="1" t="s">
        <v>244</v>
      </c>
      <c r="D220" s="1">
        <v>663.52443595167483</v>
      </c>
      <c r="E220" s="1">
        <v>676.28089392819595</v>
      </c>
      <c r="G220" s="1">
        <v>-12.756457976520686</v>
      </c>
      <c r="H220" s="1">
        <v>656.25604114215071</v>
      </c>
      <c r="I220" s="1">
        <f t="shared" si="7"/>
        <v>643.49958316563004</v>
      </c>
      <c r="K220" s="1">
        <f>IFERROR(VLOOKUP(A220,'Raw Data - Approved 2014 SWCAP'!$F$4:$R$588,6,FALSE),0)</f>
        <v>676</v>
      </c>
      <c r="L220" s="1">
        <f t="shared" si="8"/>
        <v>0</v>
      </c>
    </row>
    <row r="221" spans="1:12">
      <c r="A221" s="1" t="s">
        <v>873</v>
      </c>
      <c r="B221" s="1">
        <v>238</v>
      </c>
      <c r="C221" s="1" t="s">
        <v>245</v>
      </c>
      <c r="D221" s="1">
        <v>918.63814149861184</v>
      </c>
      <c r="E221" s="1">
        <v>793.55503738395203</v>
      </c>
      <c r="G221" s="1">
        <v>125.0831041146599</v>
      </c>
      <c r="H221" s="1">
        <v>908.57517420197757</v>
      </c>
      <c r="I221" s="1">
        <f t="shared" si="7"/>
        <v>1033.6582783166375</v>
      </c>
      <c r="K221" s="1">
        <f>IFERROR(VLOOKUP(A221,'Raw Data - Approved 2014 SWCAP'!$F$4:$R$588,6,FALSE),0)</f>
        <v>794</v>
      </c>
      <c r="L221" s="1">
        <f t="shared" si="8"/>
        <v>0</v>
      </c>
    </row>
    <row r="222" spans="1:12">
      <c r="A222" s="1" t="s">
        <v>874</v>
      </c>
      <c r="B222" s="1">
        <v>239</v>
      </c>
      <c r="C222" s="1" t="s">
        <v>246</v>
      </c>
      <c r="D222" s="1">
        <v>9378.574699882467</v>
      </c>
      <c r="E222" s="1">
        <v>9525.5923021938197</v>
      </c>
      <c r="G222" s="1">
        <v>-147.01760231135151</v>
      </c>
      <c r="H222" s="1">
        <v>9275.8396987643991</v>
      </c>
      <c r="I222" s="1">
        <f t="shared" si="7"/>
        <v>9128.8220964530483</v>
      </c>
      <c r="K222" s="1">
        <f>IFERROR(VLOOKUP(A222,'Raw Data - Approved 2014 SWCAP'!$F$4:$R$588,6,FALSE),0)</f>
        <v>9526</v>
      </c>
      <c r="L222" s="1">
        <f t="shared" si="8"/>
        <v>0</v>
      </c>
    </row>
    <row r="223" spans="1:12">
      <c r="A223" s="1" t="s">
        <v>875</v>
      </c>
      <c r="B223" s="1">
        <v>240</v>
      </c>
      <c r="C223" s="1" t="s">
        <v>247</v>
      </c>
      <c r="D223" s="1">
        <v>12502.859587096302</v>
      </c>
      <c r="E223" s="1">
        <v>9609.6387716704394</v>
      </c>
      <c r="G223" s="1">
        <v>2893.2208154258574</v>
      </c>
      <c r="H223" s="1">
        <v>12365.900471797528</v>
      </c>
      <c r="I223" s="1">
        <f t="shared" si="7"/>
        <v>15259.121287223385</v>
      </c>
      <c r="K223" s="1">
        <f>IFERROR(VLOOKUP(A223,'Raw Data - Approved 2014 SWCAP'!$F$4:$R$588,6,FALSE),0)</f>
        <v>9610</v>
      </c>
      <c r="L223" s="1">
        <f t="shared" si="8"/>
        <v>0</v>
      </c>
    </row>
    <row r="224" spans="1:12">
      <c r="A224" s="1" t="s">
        <v>876</v>
      </c>
      <c r="B224" s="1">
        <v>241</v>
      </c>
      <c r="C224" s="1" t="s">
        <v>248</v>
      </c>
      <c r="D224" s="1">
        <v>34073.123793766696</v>
      </c>
      <c r="E224" s="1">
        <v>31588.767824336799</v>
      </c>
      <c r="G224" s="1">
        <v>2484.3559694298979</v>
      </c>
      <c r="H224" s="1">
        <v>33699.879188582447</v>
      </c>
      <c r="I224" s="1">
        <f t="shared" si="7"/>
        <v>36184.235158012343</v>
      </c>
      <c r="K224" s="1">
        <f>IFERROR(VLOOKUP(A224,'Raw Data - Approved 2014 SWCAP'!$F$4:$R$588,6,FALSE),0)</f>
        <v>31589</v>
      </c>
      <c r="L224" s="1">
        <f t="shared" si="8"/>
        <v>0</v>
      </c>
    </row>
    <row r="225" spans="1:12">
      <c r="A225" s="1" t="s">
        <v>877</v>
      </c>
      <c r="B225" s="1">
        <v>242</v>
      </c>
      <c r="C225" s="1" t="s">
        <v>249</v>
      </c>
      <c r="D225" s="1">
        <v>4688.1433422930404</v>
      </c>
      <c r="E225" s="1">
        <v>3841.70548270482</v>
      </c>
      <c r="G225" s="1">
        <v>846.43785958821877</v>
      </c>
      <c r="H225" s="1">
        <v>4636.7883734491961</v>
      </c>
      <c r="I225" s="1">
        <f t="shared" si="7"/>
        <v>5483.2262330374151</v>
      </c>
      <c r="K225" s="1">
        <f>IFERROR(VLOOKUP(A225,'Raw Data - Approved 2014 SWCAP'!$F$4:$R$588,6,FALSE),0)</f>
        <v>3842</v>
      </c>
      <c r="L225" s="1">
        <f t="shared" si="8"/>
        <v>0</v>
      </c>
    </row>
    <row r="226" spans="1:12">
      <c r="A226" s="1" t="s">
        <v>878</v>
      </c>
      <c r="B226" s="1">
        <v>243</v>
      </c>
      <c r="C226" s="1" t="s">
        <v>250</v>
      </c>
      <c r="D226" s="1">
        <v>2663.2498049922397</v>
      </c>
      <c r="E226" s="1">
        <v>2629.8726669953398</v>
      </c>
      <c r="G226" s="1">
        <v>33.377137996901325</v>
      </c>
      <c r="H226" s="1">
        <v>2634.0759720326323</v>
      </c>
      <c r="I226" s="1">
        <f t="shared" si="7"/>
        <v>2667.4531100295335</v>
      </c>
      <c r="K226" s="1">
        <f>IFERROR(VLOOKUP(A226,'Raw Data - Approved 2014 SWCAP'!$F$4:$R$588,6,FALSE),0)</f>
        <v>2630</v>
      </c>
      <c r="L226" s="1">
        <f t="shared" si="8"/>
        <v>0</v>
      </c>
    </row>
    <row r="227" spans="1:12">
      <c r="A227" s="1" t="s">
        <v>879</v>
      </c>
      <c r="B227" s="1">
        <v>244</v>
      </c>
      <c r="C227" s="1" t="s">
        <v>251</v>
      </c>
      <c r="D227" s="1">
        <v>6445.3390899167862</v>
      </c>
      <c r="E227" s="1">
        <v>4934.30958590095</v>
      </c>
      <c r="G227" s="1">
        <v>1511.0295040158337</v>
      </c>
      <c r="H227" s="1">
        <v>6374.7354065428908</v>
      </c>
      <c r="I227" s="1">
        <f t="shared" si="7"/>
        <v>7885.7649105587243</v>
      </c>
      <c r="K227" s="1">
        <f>IFERROR(VLOOKUP(A227,'Raw Data - Approved 2014 SWCAP'!$F$4:$R$588,6,FALSE),0)</f>
        <v>4934</v>
      </c>
      <c r="L227" s="1">
        <f t="shared" si="8"/>
        <v>0</v>
      </c>
    </row>
    <row r="228" spans="1:12">
      <c r="A228" s="1" t="s">
        <v>880</v>
      </c>
      <c r="B228" s="1">
        <v>245</v>
      </c>
      <c r="C228" s="1" t="s">
        <v>252</v>
      </c>
      <c r="D228" s="1">
        <v>11.440076481925429</v>
      </c>
      <c r="E228" s="1">
        <v>11.7274143455756</v>
      </c>
      <c r="G228" s="1">
        <v>-0.28733786365021668</v>
      </c>
      <c r="H228" s="1">
        <v>11.314759330037081</v>
      </c>
      <c r="I228" s="1">
        <f t="shared" si="7"/>
        <v>11.027421466386864</v>
      </c>
      <c r="K228" s="1">
        <f>IFERROR(VLOOKUP(A228,'Raw Data - Approved 2014 SWCAP'!$F$4:$R$588,6,FALSE),0)</f>
        <v>12</v>
      </c>
      <c r="L228" s="1">
        <f t="shared" si="8"/>
        <v>0</v>
      </c>
    </row>
    <row r="229" spans="1:12">
      <c r="A229" s="1" t="s">
        <v>881</v>
      </c>
      <c r="B229" s="1">
        <v>246</v>
      </c>
      <c r="C229" s="1" t="s">
        <v>253</v>
      </c>
      <c r="D229" s="1">
        <v>21.736145315658316</v>
      </c>
      <c r="E229" s="1">
        <v>66.455347958261996</v>
      </c>
      <c r="G229" s="1">
        <v>-44.719202642603676</v>
      </c>
      <c r="H229" s="1">
        <v>21.498042727070455</v>
      </c>
      <c r="I229" s="1">
        <f t="shared" si="7"/>
        <v>-23.221159915533221</v>
      </c>
      <c r="K229" s="1">
        <f>IFERROR(VLOOKUP(A229,'Raw Data - Approved 2014 SWCAP'!$F$4:$R$588,6,FALSE),0)</f>
        <v>66</v>
      </c>
      <c r="L229" s="1">
        <f t="shared" si="8"/>
        <v>0</v>
      </c>
    </row>
    <row r="230" spans="1:12">
      <c r="A230" s="1" t="s">
        <v>882</v>
      </c>
      <c r="B230" s="1">
        <v>247</v>
      </c>
      <c r="C230" s="1" t="s">
        <v>254</v>
      </c>
      <c r="D230" s="1">
        <v>7544.7304398298193</v>
      </c>
      <c r="E230" s="1">
        <v>6302.5079262181098</v>
      </c>
      <c r="G230" s="1">
        <v>1242.2225136117088</v>
      </c>
      <c r="H230" s="1">
        <v>7462.0837781594546</v>
      </c>
      <c r="I230" s="1">
        <f t="shared" si="7"/>
        <v>8704.3062917711632</v>
      </c>
      <c r="K230" s="1">
        <f>IFERROR(VLOOKUP(A230,'Raw Data - Approved 2014 SWCAP'!$F$4:$R$588,6,FALSE),0)</f>
        <v>6303</v>
      </c>
      <c r="L230" s="1">
        <f t="shared" si="8"/>
        <v>0</v>
      </c>
    </row>
    <row r="231" spans="1:12">
      <c r="A231" s="1" t="s">
        <v>883</v>
      </c>
      <c r="B231" s="1">
        <v>248</v>
      </c>
      <c r="C231" s="1" t="s">
        <v>255</v>
      </c>
      <c r="D231" s="1">
        <v>10872.648688421927</v>
      </c>
      <c r="E231" s="1">
        <v>6457.8961662969896</v>
      </c>
      <c r="G231" s="1">
        <v>4414.752522124938</v>
      </c>
      <c r="H231" s="1">
        <v>10753.547267267242</v>
      </c>
      <c r="I231" s="1">
        <f t="shared" si="7"/>
        <v>15168.29978939218</v>
      </c>
      <c r="K231" s="1">
        <f>IFERROR(VLOOKUP(A231,'Raw Data - Approved 2014 SWCAP'!$F$4:$R$588,6,FALSE),0)</f>
        <v>6458</v>
      </c>
      <c r="L231" s="1">
        <f t="shared" si="8"/>
        <v>0</v>
      </c>
    </row>
    <row r="232" spans="1:12">
      <c r="A232" s="1" t="s">
        <v>884</v>
      </c>
      <c r="B232" s="1">
        <v>249</v>
      </c>
      <c r="C232" s="1" t="s">
        <v>256</v>
      </c>
      <c r="D232" s="1">
        <v>12555.483938913159</v>
      </c>
      <c r="E232" s="1">
        <v>11491.888774135299</v>
      </c>
      <c r="G232" s="1">
        <v>1063.5951647778234</v>
      </c>
      <c r="H232" s="1">
        <v>12417.948364715696</v>
      </c>
      <c r="I232" s="1">
        <f t="shared" si="7"/>
        <v>13481.54352949352</v>
      </c>
      <c r="K232" s="1">
        <f>IFERROR(VLOOKUP(A232,'Raw Data - Approved 2014 SWCAP'!$F$4:$R$588,6,FALSE),0)</f>
        <v>11492</v>
      </c>
      <c r="L232" s="1">
        <f t="shared" si="8"/>
        <v>0</v>
      </c>
    </row>
    <row r="233" spans="1:12">
      <c r="A233" s="1" t="s">
        <v>1252</v>
      </c>
      <c r="B233" s="1">
        <v>250</v>
      </c>
      <c r="C233" s="1" t="s">
        <v>257</v>
      </c>
      <c r="D233" s="1">
        <v>16.016107074695601</v>
      </c>
      <c r="E233" s="1">
        <v>0</v>
      </c>
      <c r="G233" s="1">
        <v>0</v>
      </c>
      <c r="H233" s="1">
        <v>15.840663062051915</v>
      </c>
      <c r="I233" s="1">
        <f t="shared" si="7"/>
        <v>15.840663062051915</v>
      </c>
      <c r="K233" s="1">
        <f>IFERROR(VLOOKUP(A233,'Raw Data - Approved 2014 SWCAP'!$F$4:$R$588,6,FALSE),0)</f>
        <v>0</v>
      </c>
      <c r="L233" s="1">
        <f t="shared" si="8"/>
        <v>0</v>
      </c>
    </row>
    <row r="234" spans="1:12">
      <c r="A234" s="1" t="s">
        <v>885</v>
      </c>
      <c r="B234" s="1">
        <v>251</v>
      </c>
      <c r="C234" s="1" t="s">
        <v>258</v>
      </c>
      <c r="D234" s="1">
        <v>8886.6514111596734</v>
      </c>
      <c r="E234" s="1">
        <v>6092.3917525265497</v>
      </c>
      <c r="G234" s="1">
        <v>2794.2596586331247</v>
      </c>
      <c r="H234" s="1">
        <v>8789.3050475728051</v>
      </c>
      <c r="I234" s="1">
        <f t="shared" si="7"/>
        <v>11583.564706205929</v>
      </c>
      <c r="K234" s="1">
        <f>IFERROR(VLOOKUP(A234,'Raw Data - Approved 2014 SWCAP'!$F$4:$R$588,6,FALSE),0)</f>
        <v>6092</v>
      </c>
      <c r="L234" s="1">
        <f t="shared" si="8"/>
        <v>0</v>
      </c>
    </row>
    <row r="235" spans="1:12">
      <c r="A235" s="1" t="s">
        <v>886</v>
      </c>
      <c r="B235" s="1">
        <v>252</v>
      </c>
      <c r="C235" s="1" t="s">
        <v>259</v>
      </c>
      <c r="D235" s="1">
        <v>1085.663258134723</v>
      </c>
      <c r="E235" s="1">
        <v>705.59942979213497</v>
      </c>
      <c r="G235" s="1">
        <v>380.06382834258852</v>
      </c>
      <c r="H235" s="1">
        <v>1073.7706604205189</v>
      </c>
      <c r="I235" s="1">
        <f t="shared" si="7"/>
        <v>1453.8344887631074</v>
      </c>
      <c r="K235" s="1">
        <f>IFERROR(VLOOKUP(A235,'Raw Data - Approved 2014 SWCAP'!$F$4:$R$588,6,FALSE),0)</f>
        <v>706</v>
      </c>
      <c r="L235" s="1">
        <f t="shared" si="8"/>
        <v>0</v>
      </c>
    </row>
    <row r="236" spans="1:12">
      <c r="A236" s="1" t="s">
        <v>887</v>
      </c>
      <c r="B236" s="1">
        <v>253</v>
      </c>
      <c r="C236" s="1" t="s">
        <v>260</v>
      </c>
      <c r="D236" s="1">
        <v>777.92520077092911</v>
      </c>
      <c r="E236" s="1">
        <v>724.167835839296</v>
      </c>
      <c r="G236" s="1">
        <v>53.757364931633049</v>
      </c>
      <c r="H236" s="1">
        <v>769.40363444252148</v>
      </c>
      <c r="I236" s="1">
        <f t="shared" si="7"/>
        <v>823.16099937415447</v>
      </c>
      <c r="K236" s="1">
        <f>IFERROR(VLOOKUP(A236,'Raw Data - Approved 2014 SWCAP'!$F$4:$R$588,6,FALSE),0)</f>
        <v>724</v>
      </c>
      <c r="L236" s="1">
        <f t="shared" si="8"/>
        <v>0</v>
      </c>
    </row>
    <row r="237" spans="1:12">
      <c r="A237" s="1" t="s">
        <v>889</v>
      </c>
      <c r="B237" s="1">
        <v>255</v>
      </c>
      <c r="C237" s="1" t="s">
        <v>262</v>
      </c>
      <c r="D237" s="1">
        <v>5548.4370937338317</v>
      </c>
      <c r="E237" s="1">
        <v>4455.4401667899501</v>
      </c>
      <c r="G237" s="1">
        <v>1092.9969269438857</v>
      </c>
      <c r="H237" s="1">
        <v>5487.6582750679836</v>
      </c>
      <c r="I237" s="1">
        <f t="shared" si="7"/>
        <v>6580.6552020118688</v>
      </c>
      <c r="K237" s="1">
        <f>IFERROR(VLOOKUP(A237,'Raw Data - Approved 2014 SWCAP'!$F$4:$R$588,6,FALSE),0)</f>
        <v>4455</v>
      </c>
      <c r="L237" s="1">
        <f t="shared" si="8"/>
        <v>0</v>
      </c>
    </row>
    <row r="238" spans="1:12">
      <c r="A238" s="1" t="s">
        <v>890</v>
      </c>
      <c r="B238" s="1">
        <v>256</v>
      </c>
      <c r="C238" s="1" t="s">
        <v>263</v>
      </c>
      <c r="D238" s="1">
        <v>19320.001162675664</v>
      </c>
      <c r="E238" s="1">
        <v>16199.4683493552</v>
      </c>
      <c r="G238" s="1">
        <v>3120.5328133205057</v>
      </c>
      <c r="H238" s="1">
        <v>19108.365556566623</v>
      </c>
      <c r="I238" s="1">
        <f t="shared" si="7"/>
        <v>22228.898369887131</v>
      </c>
      <c r="K238" s="1">
        <f>IFERROR(VLOOKUP(A238,'Raw Data - Approved 2014 SWCAP'!$F$4:$R$588,6,FALSE),0)</f>
        <v>16199</v>
      </c>
      <c r="L238" s="1">
        <f t="shared" si="8"/>
        <v>0</v>
      </c>
    </row>
    <row r="239" spans="1:12">
      <c r="A239" s="1" t="s">
        <v>891</v>
      </c>
      <c r="B239" s="1">
        <v>257</v>
      </c>
      <c r="C239" s="1" t="s">
        <v>264</v>
      </c>
      <c r="D239" s="1">
        <v>16.016107074695601</v>
      </c>
      <c r="E239" s="1">
        <v>50.818795497494499</v>
      </c>
      <c r="G239" s="1">
        <v>-34.802688422798866</v>
      </c>
      <c r="H239" s="1">
        <v>15.840663062051915</v>
      </c>
      <c r="I239" s="1">
        <f t="shared" si="7"/>
        <v>-18.962025360746949</v>
      </c>
      <c r="K239" s="1">
        <f>IFERROR(VLOOKUP(A239,'Raw Data - Approved 2014 SWCAP'!$F$4:$R$588,6,FALSE),0)</f>
        <v>51</v>
      </c>
      <c r="L239" s="1">
        <f t="shared" si="8"/>
        <v>0</v>
      </c>
    </row>
    <row r="240" spans="1:12">
      <c r="A240" s="1" t="s">
        <v>892</v>
      </c>
      <c r="B240" s="1">
        <v>258</v>
      </c>
      <c r="C240" s="1" t="s">
        <v>265</v>
      </c>
      <c r="D240" s="1">
        <v>1049.0550133925617</v>
      </c>
      <c r="E240" s="1">
        <v>885.419783090961</v>
      </c>
      <c r="G240" s="1">
        <v>163.63523030160056</v>
      </c>
      <c r="H240" s="1">
        <v>1037.5634305644003</v>
      </c>
      <c r="I240" s="1">
        <f t="shared" si="7"/>
        <v>1201.1986608660009</v>
      </c>
      <c r="K240" s="1">
        <f>IFERROR(VLOOKUP(A240,'Raw Data - Approved 2014 SWCAP'!$F$4:$R$588,6,FALSE),0)</f>
        <v>885</v>
      </c>
      <c r="L240" s="1">
        <f t="shared" si="8"/>
        <v>0</v>
      </c>
    </row>
    <row r="241" spans="1:12">
      <c r="A241" s="1" t="s">
        <v>894</v>
      </c>
      <c r="B241" s="1">
        <v>260</v>
      </c>
      <c r="C241" s="1" t="s">
        <v>267</v>
      </c>
      <c r="D241" s="1">
        <v>9003.3401912753125</v>
      </c>
      <c r="E241" s="1">
        <v>7100.9493862460504</v>
      </c>
      <c r="G241" s="1">
        <v>1902.3908050292591</v>
      </c>
      <c r="H241" s="1">
        <v>8904.7155927391832</v>
      </c>
      <c r="I241" s="1">
        <f t="shared" si="7"/>
        <v>10807.106397768443</v>
      </c>
      <c r="K241" s="1">
        <f>IFERROR(VLOOKUP(A241,'Raw Data - Approved 2014 SWCAP'!$F$4:$R$588,6,FALSE),0)</f>
        <v>7101</v>
      </c>
      <c r="L241" s="1">
        <f t="shared" si="8"/>
        <v>0</v>
      </c>
    </row>
    <row r="242" spans="1:12">
      <c r="A242" s="1" t="s">
        <v>895</v>
      </c>
      <c r="B242" s="1">
        <v>261</v>
      </c>
      <c r="C242" s="1" t="s">
        <v>268</v>
      </c>
      <c r="D242" s="1">
        <v>21330.022600549964</v>
      </c>
      <c r="E242" s="1">
        <v>16034.307263988299</v>
      </c>
      <c r="G242" s="1">
        <v>5295.7153365616605</v>
      </c>
      <c r="H242" s="1">
        <v>21096.368770854137</v>
      </c>
      <c r="I242" s="1">
        <f t="shared" si="7"/>
        <v>26392.084107415798</v>
      </c>
      <c r="K242" s="1">
        <f>IFERROR(VLOOKUP(A242,'Raw Data - Approved 2014 SWCAP'!$F$4:$R$588,6,FALSE),0)</f>
        <v>16034</v>
      </c>
      <c r="L242" s="1">
        <f t="shared" si="8"/>
        <v>0</v>
      </c>
    </row>
    <row r="243" spans="1:12">
      <c r="A243" s="1" t="s">
        <v>896</v>
      </c>
      <c r="B243" s="1">
        <v>262</v>
      </c>
      <c r="C243" s="1" t="s">
        <v>269</v>
      </c>
      <c r="D243" s="1">
        <v>6731.3410019649218</v>
      </c>
      <c r="E243" s="1">
        <v>5397.5424525511899</v>
      </c>
      <c r="G243" s="1">
        <v>1333.7985494137313</v>
      </c>
      <c r="H243" s="1">
        <v>6657.604389793818</v>
      </c>
      <c r="I243" s="1">
        <f t="shared" si="7"/>
        <v>7991.402939207549</v>
      </c>
      <c r="K243" s="1">
        <f>IFERROR(VLOOKUP(A243,'Raw Data - Approved 2014 SWCAP'!$F$4:$R$588,6,FALSE),0)</f>
        <v>5398</v>
      </c>
      <c r="L243" s="1">
        <f t="shared" si="8"/>
        <v>0</v>
      </c>
    </row>
    <row r="244" spans="1:12">
      <c r="A244" s="1" t="s">
        <v>897</v>
      </c>
      <c r="B244" s="1">
        <v>263</v>
      </c>
      <c r="C244" s="1" t="s">
        <v>270</v>
      </c>
      <c r="D244" s="1">
        <v>41115.634876039992</v>
      </c>
      <c r="E244" s="1">
        <v>32755.645551721602</v>
      </c>
      <c r="G244" s="1">
        <v>8359.989324318416</v>
      </c>
      <c r="H244" s="1">
        <v>40665.245032153267</v>
      </c>
      <c r="I244" s="1">
        <f t="shared" si="7"/>
        <v>49025.234356471687</v>
      </c>
      <c r="K244" s="1">
        <f>IFERROR(VLOOKUP(A244,'Raw Data - Approved 2014 SWCAP'!$F$4:$R$588,6,FALSE),0)</f>
        <v>32756</v>
      </c>
      <c r="L244" s="1">
        <f t="shared" si="8"/>
        <v>0</v>
      </c>
    </row>
    <row r="245" spans="1:12">
      <c r="A245" s="1" t="s">
        <v>898</v>
      </c>
      <c r="B245" s="1">
        <v>264</v>
      </c>
      <c r="C245" s="1" t="s">
        <v>271</v>
      </c>
      <c r="D245" s="1">
        <v>334.0502332722225</v>
      </c>
      <c r="E245" s="1">
        <v>298.07178128338097</v>
      </c>
      <c r="G245" s="1">
        <v>35.978451988841528</v>
      </c>
      <c r="H245" s="1">
        <v>330.39097243708278</v>
      </c>
      <c r="I245" s="1">
        <f t="shared" si="7"/>
        <v>366.36942442592431</v>
      </c>
      <c r="K245" s="1">
        <f>IFERROR(VLOOKUP(A245,'Raw Data - Approved 2014 SWCAP'!$F$4:$R$588,6,FALSE),0)</f>
        <v>298</v>
      </c>
      <c r="L245" s="1">
        <f t="shared" si="8"/>
        <v>0</v>
      </c>
    </row>
    <row r="246" spans="1:12">
      <c r="A246" s="1" t="s">
        <v>899</v>
      </c>
      <c r="B246" s="1">
        <v>265</v>
      </c>
      <c r="C246" s="1" t="s">
        <v>272</v>
      </c>
      <c r="D246" s="1">
        <v>9587.9280995017016</v>
      </c>
      <c r="E246" s="1">
        <v>8179.8715060390095</v>
      </c>
      <c r="G246" s="1">
        <v>1408.0565934626893</v>
      </c>
      <c r="H246" s="1">
        <v>9482.8997945040792</v>
      </c>
      <c r="I246" s="1">
        <f t="shared" si="7"/>
        <v>10890.956387966769</v>
      </c>
      <c r="K246" s="1">
        <f>IFERROR(VLOOKUP(A246,'Raw Data - Approved 2014 SWCAP'!$F$4:$R$588,6,FALSE),0)</f>
        <v>8180</v>
      </c>
      <c r="L246" s="1">
        <f t="shared" si="8"/>
        <v>0</v>
      </c>
    </row>
    <row r="247" spans="1:12">
      <c r="A247" s="1" t="s">
        <v>900</v>
      </c>
      <c r="B247" s="1">
        <v>266</v>
      </c>
      <c r="C247" s="1" t="s">
        <v>273</v>
      </c>
      <c r="D247" s="1">
        <v>19236.488604357608</v>
      </c>
      <c r="E247" s="1">
        <v>11108.7932388465</v>
      </c>
      <c r="G247" s="1">
        <v>8127.6953655110783</v>
      </c>
      <c r="H247" s="1">
        <v>19025.767813457354</v>
      </c>
      <c r="I247" s="1">
        <f t="shared" si="7"/>
        <v>27153.463178968432</v>
      </c>
      <c r="K247" s="1">
        <f>IFERROR(VLOOKUP(A247,'Raw Data - Approved 2014 SWCAP'!$F$4:$R$588,6,FALSE),0)</f>
        <v>11109</v>
      </c>
      <c r="L247" s="1">
        <f t="shared" si="8"/>
        <v>0</v>
      </c>
    </row>
    <row r="248" spans="1:12">
      <c r="A248" s="1" t="s">
        <v>901</v>
      </c>
      <c r="B248" s="1">
        <v>267</v>
      </c>
      <c r="C248" s="1" t="s">
        <v>274</v>
      </c>
      <c r="D248" s="1">
        <v>10703.335556489432</v>
      </c>
      <c r="E248" s="1">
        <v>7931.6412357243298</v>
      </c>
      <c r="G248" s="1">
        <v>2771.6943207651029</v>
      </c>
      <c r="H248" s="1">
        <v>10586.088829182692</v>
      </c>
      <c r="I248" s="1">
        <f t="shared" si="7"/>
        <v>13357.783149947794</v>
      </c>
      <c r="K248" s="1">
        <f>IFERROR(VLOOKUP(A248,'Raw Data - Approved 2014 SWCAP'!$F$4:$R$588,6,FALSE),0)</f>
        <v>7932</v>
      </c>
      <c r="L248" s="1">
        <f t="shared" si="8"/>
        <v>0</v>
      </c>
    </row>
    <row r="249" spans="1:12">
      <c r="A249" s="1" t="s">
        <v>902</v>
      </c>
      <c r="B249" s="1">
        <v>268</v>
      </c>
      <c r="C249" s="1" t="s">
        <v>275</v>
      </c>
      <c r="D249" s="1">
        <v>65.208435946974944</v>
      </c>
      <c r="E249" s="1">
        <v>0</v>
      </c>
      <c r="G249" s="1">
        <v>0</v>
      </c>
      <c r="H249" s="1">
        <v>64.494128181211366</v>
      </c>
      <c r="I249" s="1">
        <f t="shared" si="7"/>
        <v>64.494128181211366</v>
      </c>
      <c r="K249" s="1">
        <f>IFERROR(VLOOKUP(A249,'Raw Data - Approved 2014 SWCAP'!$F$4:$R$588,6,FALSE),0)</f>
        <v>0</v>
      </c>
      <c r="L249" s="1">
        <f t="shared" si="8"/>
        <v>0</v>
      </c>
    </row>
    <row r="250" spans="1:12">
      <c r="A250" s="1" t="s">
        <v>903</v>
      </c>
      <c r="B250" s="1">
        <v>269</v>
      </c>
      <c r="C250" s="1" t="s">
        <v>276</v>
      </c>
      <c r="D250" s="1">
        <v>15993.22692173175</v>
      </c>
      <c r="E250" s="1">
        <v>11317.932128009301</v>
      </c>
      <c r="G250" s="1">
        <v>4675.2947937224535</v>
      </c>
      <c r="H250" s="1">
        <v>15818.033543391839</v>
      </c>
      <c r="I250" s="1">
        <f t="shared" si="7"/>
        <v>20493.328337114293</v>
      </c>
      <c r="K250" s="1">
        <f>IFERROR(VLOOKUP(A250,'Raw Data - Approved 2014 SWCAP'!$F$4:$R$588,6,FALSE),0)</f>
        <v>11318</v>
      </c>
      <c r="L250" s="1">
        <f t="shared" si="8"/>
        <v>0</v>
      </c>
    </row>
    <row r="251" spans="1:12">
      <c r="A251" s="1" t="s">
        <v>904</v>
      </c>
      <c r="B251" s="1">
        <v>270</v>
      </c>
      <c r="C251" s="1" t="s">
        <v>277</v>
      </c>
      <c r="D251" s="1">
        <v>5737.1983556856021</v>
      </c>
      <c r="E251" s="1">
        <v>6103.1418823433296</v>
      </c>
      <c r="G251" s="1">
        <v>-365.94352665772294</v>
      </c>
      <c r="H251" s="1">
        <v>5674.3518040135959</v>
      </c>
      <c r="I251" s="1">
        <f t="shared" si="7"/>
        <v>5308.408277355873</v>
      </c>
      <c r="K251" s="1">
        <f>IFERROR(VLOOKUP(A251,'Raw Data - Approved 2014 SWCAP'!$F$4:$R$588,6,FALSE),0)</f>
        <v>6103</v>
      </c>
      <c r="L251" s="1">
        <f t="shared" si="8"/>
        <v>0</v>
      </c>
    </row>
    <row r="252" spans="1:12">
      <c r="A252" s="1" t="s">
        <v>905</v>
      </c>
      <c r="B252" s="1">
        <v>271</v>
      </c>
      <c r="C252" s="1" t="s">
        <v>278</v>
      </c>
      <c r="D252" s="1">
        <v>37302.657384614249</v>
      </c>
      <c r="E252" s="1">
        <v>15430.345425191201</v>
      </c>
      <c r="G252" s="1">
        <v>21872.311959423092</v>
      </c>
      <c r="H252" s="1">
        <v>36894.035747451911</v>
      </c>
      <c r="I252" s="1">
        <f t="shared" si="7"/>
        <v>58766.347706875007</v>
      </c>
      <c r="K252" s="1">
        <f>IFERROR(VLOOKUP(A252,'Raw Data - Approved 2014 SWCAP'!$F$4:$R$588,6,FALSE),0)</f>
        <v>15430</v>
      </c>
      <c r="L252" s="1">
        <f t="shared" si="8"/>
        <v>0</v>
      </c>
    </row>
    <row r="253" spans="1:12">
      <c r="A253" s="1" t="s">
        <v>907</v>
      </c>
      <c r="B253" s="1">
        <v>273</v>
      </c>
      <c r="C253" s="1" t="s">
        <v>280</v>
      </c>
      <c r="D253" s="1">
        <v>25868.300940929777</v>
      </c>
      <c r="E253" s="1">
        <v>15404.9360274424</v>
      </c>
      <c r="G253" s="1">
        <v>10463.364913487372</v>
      </c>
      <c r="H253" s="1">
        <v>25584.933797079848</v>
      </c>
      <c r="I253" s="1">
        <f t="shared" si="7"/>
        <v>36048.298710567222</v>
      </c>
      <c r="K253" s="1">
        <f>IFERROR(VLOOKUP(A253,'Raw Data - Approved 2014 SWCAP'!$F$4:$R$588,6,FALSE),0)</f>
        <v>15405</v>
      </c>
      <c r="L253" s="1">
        <f t="shared" si="8"/>
        <v>0</v>
      </c>
    </row>
    <row r="254" spans="1:12">
      <c r="A254" s="1" t="s">
        <v>908</v>
      </c>
      <c r="B254" s="1">
        <v>274</v>
      </c>
      <c r="C254" s="1" t="s">
        <v>281</v>
      </c>
      <c r="D254" s="1">
        <v>94079.75696441016</v>
      </c>
      <c r="E254" s="1">
        <v>70529.647158820706</v>
      </c>
      <c r="G254" s="1">
        <v>23550.109805589418</v>
      </c>
      <c r="H254" s="1">
        <v>93049.186302425966</v>
      </c>
      <c r="I254" s="1">
        <f t="shared" si="7"/>
        <v>116599.29610801538</v>
      </c>
      <c r="K254" s="1">
        <f>IFERROR(VLOOKUP(A254,'Raw Data - Approved 2014 SWCAP'!$F$4:$R$588,6,FALSE),0)</f>
        <v>70530</v>
      </c>
      <c r="L254" s="1">
        <f t="shared" si="8"/>
        <v>0</v>
      </c>
    </row>
    <row r="255" spans="1:12">
      <c r="A255" s="1" t="s">
        <v>909</v>
      </c>
      <c r="B255" s="1">
        <v>275</v>
      </c>
      <c r="C255" s="1" t="s">
        <v>282</v>
      </c>
      <c r="D255" s="1">
        <v>29238.547472505008</v>
      </c>
      <c r="E255" s="1">
        <v>25764.152032700898</v>
      </c>
      <c r="G255" s="1">
        <v>3474.3954398041155</v>
      </c>
      <c r="H255" s="1">
        <v>28918.261895708772</v>
      </c>
      <c r="I255" s="1">
        <f t="shared" si="7"/>
        <v>32392.657335512889</v>
      </c>
      <c r="K255" s="1">
        <f>IFERROR(VLOOKUP(A255,'Raw Data - Approved 2014 SWCAP'!$F$4:$R$588,6,FALSE),0)</f>
        <v>25764</v>
      </c>
      <c r="L255" s="1">
        <f t="shared" si="8"/>
        <v>0</v>
      </c>
    </row>
    <row r="256" spans="1:12">
      <c r="A256" s="1" t="s">
        <v>910</v>
      </c>
      <c r="B256" s="1">
        <v>276</v>
      </c>
      <c r="C256" s="1" t="s">
        <v>283</v>
      </c>
      <c r="D256" s="1">
        <v>157.87305545057092</v>
      </c>
      <c r="E256" s="1">
        <v>137.79711856051401</v>
      </c>
      <c r="G256" s="1">
        <v>20.075936890057083</v>
      </c>
      <c r="H256" s="1">
        <v>156.14367875451174</v>
      </c>
      <c r="I256" s="1">
        <f t="shared" si="7"/>
        <v>176.21961564456882</v>
      </c>
      <c r="K256" s="1">
        <f>IFERROR(VLOOKUP(A256,'Raw Data - Approved 2014 SWCAP'!$F$4:$R$588,6,FALSE),0)</f>
        <v>138</v>
      </c>
      <c r="L256" s="1">
        <f t="shared" si="8"/>
        <v>0</v>
      </c>
    </row>
    <row r="257" spans="1:12">
      <c r="A257" s="1" t="s">
        <v>911</v>
      </c>
      <c r="B257" s="1">
        <v>277</v>
      </c>
      <c r="C257" s="1" t="s">
        <v>284</v>
      </c>
      <c r="D257" s="1">
        <v>32676.2904553236</v>
      </c>
      <c r="E257" s="1">
        <v>24532.773526415502</v>
      </c>
      <c r="G257" s="1">
        <v>8143.5169289081496</v>
      </c>
      <c r="H257" s="1">
        <v>32318.347074384914</v>
      </c>
      <c r="I257" s="1">
        <f t="shared" si="7"/>
        <v>40461.864003293063</v>
      </c>
      <c r="K257" s="1">
        <f>IFERROR(VLOOKUP(A257,'Raw Data - Approved 2014 SWCAP'!$F$4:$R$588,6,FALSE),0)</f>
        <v>24533</v>
      </c>
      <c r="L257" s="1">
        <f t="shared" si="8"/>
        <v>0</v>
      </c>
    </row>
    <row r="258" spans="1:12">
      <c r="A258" s="1" t="s">
        <v>912</v>
      </c>
      <c r="B258" s="1">
        <v>278</v>
      </c>
      <c r="C258" s="1" t="s">
        <v>285</v>
      </c>
      <c r="D258" s="1">
        <v>2687.2739656042831</v>
      </c>
      <c r="E258" s="1">
        <v>3079.4235502423999</v>
      </c>
      <c r="G258" s="1">
        <v>-392.14958463812161</v>
      </c>
      <c r="H258" s="1">
        <v>2657.8369666257104</v>
      </c>
      <c r="I258" s="1">
        <f t="shared" si="7"/>
        <v>2265.6873819875887</v>
      </c>
      <c r="K258" s="1">
        <f>IFERROR(VLOOKUP(A258,'Raw Data - Approved 2014 SWCAP'!$F$4:$R$588,6,FALSE),0)</f>
        <v>3079</v>
      </c>
      <c r="L258" s="1">
        <f t="shared" si="8"/>
        <v>0</v>
      </c>
    </row>
    <row r="259" spans="1:12">
      <c r="A259" s="1" t="s">
        <v>913</v>
      </c>
      <c r="B259" s="1">
        <v>279</v>
      </c>
      <c r="C259" s="1" t="s">
        <v>286</v>
      </c>
      <c r="D259" s="1">
        <v>24023.016604395209</v>
      </c>
      <c r="E259" s="1">
        <v>23316.054288062001</v>
      </c>
      <c r="G259" s="1">
        <v>706.96231633322884</v>
      </c>
      <c r="H259" s="1">
        <v>23759.863117144869</v>
      </c>
      <c r="I259" s="1">
        <f t="shared" si="7"/>
        <v>24466.825433478098</v>
      </c>
      <c r="K259" s="1">
        <f>IFERROR(VLOOKUP(A259,'Raw Data - Approved 2014 SWCAP'!$F$4:$R$588,6,FALSE),0)</f>
        <v>23316</v>
      </c>
      <c r="L259" s="1">
        <f t="shared" si="8"/>
        <v>0</v>
      </c>
    </row>
    <row r="260" spans="1:12">
      <c r="A260" s="1" t="s">
        <v>914</v>
      </c>
      <c r="B260" s="1">
        <v>280</v>
      </c>
      <c r="C260" s="1" t="s">
        <v>287</v>
      </c>
      <c r="D260" s="1">
        <v>1275.5685277346852</v>
      </c>
      <c r="E260" s="1">
        <v>1264.60618026457</v>
      </c>
      <c r="G260" s="1">
        <v>10.962347470111538</v>
      </c>
      <c r="H260" s="1">
        <v>1261.5956652991345</v>
      </c>
      <c r="I260" s="1">
        <f t="shared" si="7"/>
        <v>1272.558012769246</v>
      </c>
      <c r="K260" s="1">
        <f>IFERROR(VLOOKUP(A260,'Raw Data - Approved 2014 SWCAP'!$F$4:$R$588,6,FALSE),0)</f>
        <v>1265</v>
      </c>
      <c r="L260" s="1">
        <f t="shared" si="8"/>
        <v>0</v>
      </c>
    </row>
    <row r="261" spans="1:12">
      <c r="A261" s="1" t="s">
        <v>915</v>
      </c>
      <c r="B261" s="1">
        <v>281</v>
      </c>
      <c r="C261" s="1" t="s">
        <v>288</v>
      </c>
      <c r="D261" s="1">
        <v>43034.135702058884</v>
      </c>
      <c r="E261" s="1">
        <v>29366.422805850201</v>
      </c>
      <c r="G261" s="1">
        <v>13667.71289620867</v>
      </c>
      <c r="H261" s="1">
        <v>42562.730171800496</v>
      </c>
      <c r="I261" s="1">
        <f t="shared" si="7"/>
        <v>56230.443068009168</v>
      </c>
      <c r="K261" s="1">
        <f>IFERROR(VLOOKUP(A261,'Raw Data - Approved 2014 SWCAP'!$F$4:$R$588,6,FALSE),0)</f>
        <v>29366</v>
      </c>
      <c r="L261" s="1">
        <f t="shared" si="8"/>
        <v>0</v>
      </c>
    </row>
    <row r="262" spans="1:12">
      <c r="A262" s="1" t="s">
        <v>916</v>
      </c>
      <c r="B262" s="1">
        <v>282</v>
      </c>
      <c r="C262" s="1" t="s">
        <v>289</v>
      </c>
      <c r="D262" s="1">
        <v>257.40172084332215</v>
      </c>
      <c r="E262" s="1">
        <v>293.18535863939098</v>
      </c>
      <c r="G262" s="1">
        <v>-35.783637796068987</v>
      </c>
      <c r="H262" s="1">
        <v>254.58208492583432</v>
      </c>
      <c r="I262" s="1">
        <f t="shared" si="7"/>
        <v>218.79844712976535</v>
      </c>
      <c r="K262" s="1">
        <f>IFERROR(VLOOKUP(A262,'Raw Data - Approved 2014 SWCAP'!$F$4:$R$588,6,FALSE),0)</f>
        <v>293</v>
      </c>
      <c r="L262" s="1">
        <f t="shared" si="8"/>
        <v>0</v>
      </c>
    </row>
    <row r="263" spans="1:12">
      <c r="A263" s="1" t="s">
        <v>917</v>
      </c>
      <c r="B263" s="1">
        <v>283</v>
      </c>
      <c r="C263" s="1" t="s">
        <v>290</v>
      </c>
      <c r="D263" s="1">
        <v>0</v>
      </c>
      <c r="E263" s="1">
        <v>161.251947251665</v>
      </c>
      <c r="G263" s="1">
        <v>-161.25194725166511</v>
      </c>
      <c r="H263" s="1">
        <v>0</v>
      </c>
      <c r="I263" s="1">
        <f t="shared" si="7"/>
        <v>-161.25194725166511</v>
      </c>
      <c r="K263" s="1">
        <f>IFERROR(VLOOKUP(A263,'Raw Data - Approved 2014 SWCAP'!$F$4:$R$588,6,FALSE),0)</f>
        <v>161</v>
      </c>
      <c r="L263" s="1">
        <f t="shared" si="8"/>
        <v>0</v>
      </c>
    </row>
    <row r="264" spans="1:12">
      <c r="A264" s="1" t="s">
        <v>918</v>
      </c>
      <c r="B264" s="1">
        <v>284</v>
      </c>
      <c r="C264" s="1" t="s">
        <v>291</v>
      </c>
      <c r="D264" s="1">
        <v>830.54955258778602</v>
      </c>
      <c r="E264" s="1">
        <v>722.21326678169999</v>
      </c>
      <c r="G264" s="1">
        <v>108.33628580608597</v>
      </c>
      <c r="H264" s="1">
        <v>821.45152736069201</v>
      </c>
      <c r="I264" s="1">
        <f t="shared" si="7"/>
        <v>929.78781316677794</v>
      </c>
      <c r="K264" s="1">
        <f>IFERROR(VLOOKUP(A264,'Raw Data - Approved 2014 SWCAP'!$F$4:$R$588,6,FALSE),0)</f>
        <v>722</v>
      </c>
      <c r="L264" s="1">
        <f t="shared" si="8"/>
        <v>0</v>
      </c>
    </row>
    <row r="265" spans="1:12">
      <c r="A265" s="1" t="s">
        <v>919</v>
      </c>
      <c r="B265" s="1">
        <v>285</v>
      </c>
      <c r="C265" s="1" t="s">
        <v>292</v>
      </c>
      <c r="D265" s="1">
        <v>862.5817667371773</v>
      </c>
      <c r="E265" s="1">
        <v>767.16835510640703</v>
      </c>
      <c r="G265" s="1">
        <v>95.413411630770526</v>
      </c>
      <c r="H265" s="1">
        <v>853.13285348479587</v>
      </c>
      <c r="I265" s="1">
        <f t="shared" si="7"/>
        <v>948.54626511556637</v>
      </c>
      <c r="K265" s="1">
        <f>IFERROR(VLOOKUP(A265,'Raw Data - Approved 2014 SWCAP'!$F$4:$R$588,6,FALSE),0)</f>
        <v>767</v>
      </c>
      <c r="L265" s="1">
        <f t="shared" si="8"/>
        <v>0</v>
      </c>
    </row>
    <row r="266" spans="1:12">
      <c r="A266" s="1" t="s">
        <v>920</v>
      </c>
      <c r="B266" s="1">
        <v>286</v>
      </c>
      <c r="C266" s="1" t="s">
        <v>293</v>
      </c>
      <c r="D266" s="1">
        <v>0</v>
      </c>
      <c r="E266" s="1">
        <v>5.8637071727878203</v>
      </c>
      <c r="G266" s="1">
        <v>-5.8637071727878229</v>
      </c>
      <c r="H266" s="1">
        <v>0</v>
      </c>
      <c r="I266" s="1">
        <f t="shared" si="7"/>
        <v>-5.8637071727878229</v>
      </c>
      <c r="K266" s="1">
        <f>IFERROR(VLOOKUP(A266,'Raw Data - Approved 2014 SWCAP'!$F$4:$R$588,6,FALSE),0)</f>
        <v>6</v>
      </c>
      <c r="L266" s="1">
        <f t="shared" si="8"/>
        <v>0</v>
      </c>
    </row>
    <row r="267" spans="1:12">
      <c r="A267" s="1" t="s">
        <v>921</v>
      </c>
      <c r="B267" s="1">
        <v>287</v>
      </c>
      <c r="C267" s="1" t="s">
        <v>294</v>
      </c>
      <c r="D267" s="1">
        <v>8661.2819044657426</v>
      </c>
      <c r="E267" s="1">
        <v>7583.7279434722504</v>
      </c>
      <c r="G267" s="1">
        <v>1077.5539609934913</v>
      </c>
      <c r="H267" s="1">
        <v>8566.4042887710748</v>
      </c>
      <c r="I267" s="1">
        <f t="shared" si="7"/>
        <v>9643.9582497645661</v>
      </c>
      <c r="K267" s="1">
        <f>IFERROR(VLOOKUP(A267,'Raw Data - Approved 2014 SWCAP'!$F$4:$R$588,6,FALSE),0)</f>
        <v>7584</v>
      </c>
      <c r="L267" s="1">
        <f t="shared" si="8"/>
        <v>0</v>
      </c>
    </row>
    <row r="268" spans="1:12">
      <c r="A268" s="1" t="s">
        <v>922</v>
      </c>
      <c r="B268" s="1">
        <v>288</v>
      </c>
      <c r="C268" s="1" t="s">
        <v>295</v>
      </c>
      <c r="D268" s="1">
        <v>27897.770508823349</v>
      </c>
      <c r="E268" s="1">
        <v>30234.2514674228</v>
      </c>
      <c r="G268" s="1">
        <v>-2336.4809585994612</v>
      </c>
      <c r="H268" s="1">
        <v>27592.172102228426</v>
      </c>
      <c r="I268" s="1">
        <f t="shared" si="7"/>
        <v>25255.691143628963</v>
      </c>
      <c r="K268" s="1">
        <f>IFERROR(VLOOKUP(A268,'Raw Data - Approved 2014 SWCAP'!$F$4:$R$588,6,FALSE),0)</f>
        <v>30234</v>
      </c>
      <c r="L268" s="1">
        <f t="shared" si="8"/>
        <v>0</v>
      </c>
    </row>
    <row r="269" spans="1:12">
      <c r="A269" s="1" t="s">
        <v>923</v>
      </c>
      <c r="B269" s="1">
        <v>289</v>
      </c>
      <c r="C269" s="1" t="s">
        <v>296</v>
      </c>
      <c r="D269" s="1">
        <v>226.5135143421235</v>
      </c>
      <c r="E269" s="1">
        <v>346.93600772327898</v>
      </c>
      <c r="G269" s="1">
        <v>-120.42249338115602</v>
      </c>
      <c r="H269" s="1">
        <v>224.0322347347342</v>
      </c>
      <c r="I269" s="1">
        <f t="shared" si="7"/>
        <v>103.60974135357819</v>
      </c>
      <c r="K269" s="1">
        <f>IFERROR(VLOOKUP(A269,'Raw Data - Approved 2014 SWCAP'!$F$4:$R$588,6,FALSE),0)</f>
        <v>347</v>
      </c>
      <c r="L269" s="1">
        <f t="shared" si="8"/>
        <v>0</v>
      </c>
    </row>
    <row r="270" spans="1:12">
      <c r="A270" s="1" t="s">
        <v>924</v>
      </c>
      <c r="B270" s="1">
        <v>290</v>
      </c>
      <c r="C270" s="1" t="s">
        <v>297</v>
      </c>
      <c r="D270" s="1">
        <v>29.744198853006115</v>
      </c>
      <c r="E270" s="1">
        <v>8.7955607591817309</v>
      </c>
      <c r="G270" s="1">
        <v>20.948638093824378</v>
      </c>
      <c r="H270" s="1">
        <v>29.41837425809641</v>
      </c>
      <c r="I270" s="1">
        <f t="shared" si="7"/>
        <v>50.367012351920792</v>
      </c>
      <c r="K270" s="1">
        <f>IFERROR(VLOOKUP(A270,'Raw Data - Approved 2014 SWCAP'!$F$4:$R$588,6,FALSE),0)</f>
        <v>9</v>
      </c>
      <c r="L270" s="1">
        <f t="shared" si="8"/>
        <v>0</v>
      </c>
    </row>
    <row r="271" spans="1:12">
      <c r="A271" s="1" t="s">
        <v>925</v>
      </c>
      <c r="B271" s="1">
        <v>291</v>
      </c>
      <c r="C271" s="1" t="s">
        <v>298</v>
      </c>
      <c r="D271" s="1">
        <v>0</v>
      </c>
      <c r="E271" s="1">
        <v>1076.96755073536</v>
      </c>
      <c r="G271" s="1">
        <v>-1076.9675507353634</v>
      </c>
      <c r="H271" s="1">
        <v>0</v>
      </c>
      <c r="I271" s="1">
        <f t="shared" si="7"/>
        <v>-1076.9675507353634</v>
      </c>
      <c r="K271" s="1">
        <f>IFERROR(VLOOKUP(A271,'Raw Data - Approved 2014 SWCAP'!$F$4:$R$588,6,FALSE),0)</f>
        <v>1077</v>
      </c>
      <c r="L271" s="1">
        <f t="shared" si="8"/>
        <v>0</v>
      </c>
    </row>
    <row r="272" spans="1:12">
      <c r="A272" s="1" t="s">
        <v>926</v>
      </c>
      <c r="B272" s="1">
        <v>292</v>
      </c>
      <c r="C272" s="1" t="s">
        <v>299</v>
      </c>
      <c r="D272" s="1">
        <v>9944.8584857377755</v>
      </c>
      <c r="E272" s="1">
        <v>9349.6810870101799</v>
      </c>
      <c r="G272" s="1">
        <v>595.17739872759194</v>
      </c>
      <c r="H272" s="1">
        <v>9835.9202856012344</v>
      </c>
      <c r="I272" s="1">
        <f t="shared" si="7"/>
        <v>10431.097684328826</v>
      </c>
      <c r="K272" s="1">
        <f>IFERROR(VLOOKUP(A272,'Raw Data - Approved 2014 SWCAP'!$F$4:$R$588,6,FALSE),0)</f>
        <v>9350</v>
      </c>
      <c r="L272" s="1">
        <f t="shared" si="8"/>
        <v>0</v>
      </c>
    </row>
    <row r="273" spans="1:12">
      <c r="A273" s="1" t="s">
        <v>1253</v>
      </c>
      <c r="B273" s="1">
        <v>293</v>
      </c>
      <c r="C273" s="1" t="s">
        <v>300</v>
      </c>
      <c r="D273" s="1">
        <v>9.152061185540342</v>
      </c>
      <c r="E273" s="1">
        <v>0</v>
      </c>
      <c r="G273" s="1">
        <v>0</v>
      </c>
      <c r="H273" s="1">
        <v>9.0518074640296646</v>
      </c>
      <c r="I273" s="1">
        <f t="shared" si="7"/>
        <v>9.0518074640296646</v>
      </c>
      <c r="K273" s="1">
        <f>IFERROR(VLOOKUP(A273,'Raw Data - Approved 2014 SWCAP'!$F$4:$R$588,6,FALSE),0)</f>
        <v>0</v>
      </c>
      <c r="L273" s="1">
        <f t="shared" si="8"/>
        <v>0</v>
      </c>
    </row>
    <row r="274" spans="1:12">
      <c r="A274" s="1" t="s">
        <v>927</v>
      </c>
      <c r="B274" s="1">
        <v>294</v>
      </c>
      <c r="C274" s="1" t="s">
        <v>301</v>
      </c>
      <c r="D274" s="1">
        <v>4.5760305927701719</v>
      </c>
      <c r="E274" s="1">
        <v>33.227673979130998</v>
      </c>
      <c r="G274" s="1">
        <v>-28.651643386360821</v>
      </c>
      <c r="H274" s="1">
        <v>4.5259037320148323</v>
      </c>
      <c r="I274" s="1">
        <f t="shared" si="7"/>
        <v>-24.125739654345988</v>
      </c>
      <c r="K274" s="1">
        <f>IFERROR(VLOOKUP(A274,'Raw Data - Approved 2014 SWCAP'!$F$4:$R$588,6,FALSE),0)</f>
        <v>33</v>
      </c>
      <c r="L274" s="1">
        <f t="shared" si="8"/>
        <v>0</v>
      </c>
    </row>
    <row r="275" spans="1:12">
      <c r="A275" s="1" t="s">
        <v>928</v>
      </c>
      <c r="B275" s="1">
        <v>295</v>
      </c>
      <c r="C275" s="1" t="s">
        <v>302</v>
      </c>
      <c r="D275" s="1">
        <v>13756.691969515328</v>
      </c>
      <c r="E275" s="1">
        <v>10633.8329578507</v>
      </c>
      <c r="G275" s="1">
        <v>3122.8590116646119</v>
      </c>
      <c r="H275" s="1">
        <v>13605.99809436959</v>
      </c>
      <c r="I275" s="1">
        <f t="shared" si="7"/>
        <v>16728.8571060342</v>
      </c>
      <c r="K275" s="1">
        <f>IFERROR(VLOOKUP(A275,'Raw Data - Approved 2014 SWCAP'!$F$4:$R$588,6,FALSE),0)</f>
        <v>10634</v>
      </c>
      <c r="L275" s="1">
        <f t="shared" si="8"/>
        <v>0</v>
      </c>
    </row>
    <row r="276" spans="1:12">
      <c r="A276" s="1" t="s">
        <v>929</v>
      </c>
      <c r="B276" s="1">
        <v>296</v>
      </c>
      <c r="C276" s="1" t="s">
        <v>303</v>
      </c>
      <c r="D276" s="1">
        <v>102636.93417289038</v>
      </c>
      <c r="E276" s="1">
        <v>96385.663937228601</v>
      </c>
      <c r="G276" s="1">
        <v>6251.2702356617356</v>
      </c>
      <c r="H276" s="1">
        <v>101512.62628129369</v>
      </c>
      <c r="I276" s="1">
        <f t="shared" ref="I276:I339" si="9">SUM(G276:H276)</f>
        <v>107763.89651695543</v>
      </c>
      <c r="K276" s="1">
        <f>IFERROR(VLOOKUP(A276,'Raw Data - Approved 2014 SWCAP'!$F$4:$R$588,6,FALSE),0)</f>
        <v>96386</v>
      </c>
      <c r="L276" s="1">
        <f t="shared" ref="L276:L339" si="10">ROUND(K276-E276,0)</f>
        <v>0</v>
      </c>
    </row>
    <row r="277" spans="1:12">
      <c r="A277" s="1" t="s">
        <v>930</v>
      </c>
      <c r="B277" s="1">
        <v>297</v>
      </c>
      <c r="C277" s="1" t="s">
        <v>304</v>
      </c>
      <c r="D277" s="1">
        <v>32305.631977309218</v>
      </c>
      <c r="E277" s="1">
        <v>25301.896450579501</v>
      </c>
      <c r="G277" s="1">
        <v>7003.7355267297635</v>
      </c>
      <c r="H277" s="1">
        <v>31951.748872091714</v>
      </c>
      <c r="I277" s="1">
        <f t="shared" si="9"/>
        <v>38955.484398821478</v>
      </c>
      <c r="K277" s="1">
        <f>IFERROR(VLOOKUP(A277,'Raw Data - Approved 2014 SWCAP'!$F$4:$R$588,6,FALSE),0)</f>
        <v>25302</v>
      </c>
      <c r="L277" s="1">
        <f t="shared" si="10"/>
        <v>0</v>
      </c>
    </row>
    <row r="278" spans="1:12">
      <c r="A278" s="1" t="s">
        <v>931</v>
      </c>
      <c r="B278" s="1">
        <v>298</v>
      </c>
      <c r="C278" s="1" t="s">
        <v>305</v>
      </c>
      <c r="D278" s="1">
        <v>11421.772359554347</v>
      </c>
      <c r="E278" s="1">
        <v>8786.7651984225504</v>
      </c>
      <c r="G278" s="1">
        <v>2635.0071611317958</v>
      </c>
      <c r="H278" s="1">
        <v>11296.655715109024</v>
      </c>
      <c r="I278" s="1">
        <f t="shared" si="9"/>
        <v>13931.66287624082</v>
      </c>
      <c r="K278" s="1">
        <f>IFERROR(VLOOKUP(A278,'Raw Data - Approved 2014 SWCAP'!$F$4:$R$588,6,FALSE),0)</f>
        <v>8787</v>
      </c>
      <c r="L278" s="1">
        <f t="shared" si="10"/>
        <v>0</v>
      </c>
    </row>
    <row r="279" spans="1:12">
      <c r="A279" s="1" t="s">
        <v>932</v>
      </c>
      <c r="B279" s="1">
        <v>299</v>
      </c>
      <c r="C279" s="1" t="s">
        <v>306</v>
      </c>
      <c r="D279" s="1">
        <v>4142.451694105197</v>
      </c>
      <c r="E279" s="1">
        <v>4010.7757061868701</v>
      </c>
      <c r="G279" s="1">
        <v>131.675987918327</v>
      </c>
      <c r="H279" s="1">
        <v>4097.0743534064268</v>
      </c>
      <c r="I279" s="1">
        <f t="shared" si="9"/>
        <v>4228.7503413247541</v>
      </c>
      <c r="K279" s="1">
        <f>IFERROR(VLOOKUP(A279,'Raw Data - Approved 2014 SWCAP'!$F$4:$R$588,6,FALSE),0)</f>
        <v>4011</v>
      </c>
      <c r="L279" s="1">
        <f t="shared" si="10"/>
        <v>0</v>
      </c>
    </row>
    <row r="280" spans="1:12">
      <c r="A280" s="1" t="s">
        <v>933</v>
      </c>
      <c r="B280" s="1">
        <v>300</v>
      </c>
      <c r="C280" s="1" t="s">
        <v>307</v>
      </c>
      <c r="D280" s="1">
        <v>303945.67201003578</v>
      </c>
      <c r="E280" s="1">
        <v>277158.86965163302</v>
      </c>
      <c r="G280" s="1">
        <v>26786.80235840254</v>
      </c>
      <c r="H280" s="1">
        <v>300616.18326009024</v>
      </c>
      <c r="I280" s="1">
        <f t="shared" si="9"/>
        <v>327402.98561849276</v>
      </c>
      <c r="K280" s="1">
        <f>IFERROR(VLOOKUP(A280,'Raw Data - Approved 2014 SWCAP'!$F$4:$R$588,6,FALSE),0)</f>
        <v>277159</v>
      </c>
      <c r="L280" s="1">
        <f t="shared" si="10"/>
        <v>0</v>
      </c>
    </row>
    <row r="281" spans="1:12">
      <c r="A281" s="1" t="s">
        <v>934</v>
      </c>
      <c r="B281" s="1">
        <v>301</v>
      </c>
      <c r="C281" s="1" t="s">
        <v>308</v>
      </c>
      <c r="D281" s="1">
        <v>22705.119793677401</v>
      </c>
      <c r="E281" s="1">
        <v>17582.325957604298</v>
      </c>
      <c r="G281" s="1">
        <v>5122.7938360731123</v>
      </c>
      <c r="H281" s="1">
        <v>22456.402842324598</v>
      </c>
      <c r="I281" s="1">
        <f t="shared" si="9"/>
        <v>27579.196678397711</v>
      </c>
      <c r="K281" s="1">
        <f>IFERROR(VLOOKUP(A281,'Raw Data - Approved 2014 SWCAP'!$F$4:$R$588,6,FALSE),0)</f>
        <v>17582</v>
      </c>
      <c r="L281" s="1">
        <f t="shared" si="10"/>
        <v>0</v>
      </c>
    </row>
    <row r="282" spans="1:12">
      <c r="A282" s="1" t="s">
        <v>935</v>
      </c>
      <c r="B282" s="1">
        <v>302</v>
      </c>
      <c r="C282" s="1" t="s">
        <v>309</v>
      </c>
      <c r="D282" s="1">
        <v>12557.771954209542</v>
      </c>
      <c r="E282" s="1">
        <v>14188.2167890889</v>
      </c>
      <c r="G282" s="1">
        <v>-1630.4448348793919</v>
      </c>
      <c r="H282" s="1">
        <v>12420.211316581705</v>
      </c>
      <c r="I282" s="1">
        <f t="shared" si="9"/>
        <v>10789.766481702312</v>
      </c>
      <c r="K282" s="1">
        <f>IFERROR(VLOOKUP(A282,'Raw Data - Approved 2014 SWCAP'!$F$4:$R$588,6,FALSE),0)</f>
        <v>14188</v>
      </c>
      <c r="L282" s="1">
        <f t="shared" si="10"/>
        <v>0</v>
      </c>
    </row>
    <row r="283" spans="1:12">
      <c r="A283" s="1" t="s">
        <v>936</v>
      </c>
      <c r="B283" s="1">
        <v>303</v>
      </c>
      <c r="C283" s="1" t="s">
        <v>310</v>
      </c>
      <c r="D283" s="1">
        <v>24378.802982983088</v>
      </c>
      <c r="E283" s="1">
        <v>23189.984583846999</v>
      </c>
      <c r="G283" s="1">
        <v>1188.8183991360479</v>
      </c>
      <c r="H283" s="1">
        <v>24111.752132309022</v>
      </c>
      <c r="I283" s="1">
        <f t="shared" si="9"/>
        <v>25300.570531445072</v>
      </c>
      <c r="K283" s="1">
        <f>IFERROR(VLOOKUP(A283,'Raw Data - Approved 2014 SWCAP'!$F$4:$R$588,6,FALSE),0)</f>
        <v>23190</v>
      </c>
      <c r="L283" s="1">
        <f t="shared" si="10"/>
        <v>0</v>
      </c>
    </row>
    <row r="284" spans="1:12">
      <c r="A284" s="1" t="s">
        <v>937</v>
      </c>
      <c r="B284" s="1">
        <v>304</v>
      </c>
      <c r="C284" s="1" t="s">
        <v>311</v>
      </c>
      <c r="D284" s="1">
        <v>3048.7803824331268</v>
      </c>
      <c r="E284" s="1">
        <v>3743.9770298250201</v>
      </c>
      <c r="G284" s="1">
        <v>-695.19664739189807</v>
      </c>
      <c r="H284" s="1">
        <v>3015.3833614548821</v>
      </c>
      <c r="I284" s="1">
        <f t="shared" si="9"/>
        <v>2320.1867140629838</v>
      </c>
      <c r="K284" s="1">
        <f>IFERROR(VLOOKUP(A284,'Raw Data - Approved 2014 SWCAP'!$F$4:$R$588,6,FALSE),0)</f>
        <v>3744</v>
      </c>
      <c r="L284" s="1">
        <f t="shared" si="10"/>
        <v>0</v>
      </c>
    </row>
    <row r="285" spans="1:12">
      <c r="A285" s="1" t="s">
        <v>938</v>
      </c>
      <c r="B285" s="1">
        <v>305</v>
      </c>
      <c r="C285" s="1" t="s">
        <v>312</v>
      </c>
      <c r="D285" s="1">
        <v>5.7200382409627144</v>
      </c>
      <c r="E285" s="1">
        <v>4.8864226439898504</v>
      </c>
      <c r="G285" s="1">
        <v>0.83361559697286214</v>
      </c>
      <c r="H285" s="1">
        <v>5.6573796650185413</v>
      </c>
      <c r="I285" s="1">
        <f t="shared" si="9"/>
        <v>6.4909952619914035</v>
      </c>
      <c r="K285" s="1">
        <f>IFERROR(VLOOKUP(A285,'Raw Data - Approved 2014 SWCAP'!$F$4:$R$588,6,FALSE),0)</f>
        <v>5</v>
      </c>
      <c r="L285" s="1">
        <f t="shared" si="10"/>
        <v>0</v>
      </c>
    </row>
    <row r="286" spans="1:12">
      <c r="A286" s="1" t="s">
        <v>940</v>
      </c>
      <c r="B286" s="1">
        <v>307</v>
      </c>
      <c r="C286" s="1" t="s">
        <v>314</v>
      </c>
      <c r="D286" s="1">
        <v>132630.52669320247</v>
      </c>
      <c r="E286" s="1">
        <v>104029.98352148601</v>
      </c>
      <c r="G286" s="1">
        <v>28600.543171716105</v>
      </c>
      <c r="H286" s="1">
        <v>131177.66229278492</v>
      </c>
      <c r="I286" s="1">
        <f t="shared" si="9"/>
        <v>159778.20546450102</v>
      </c>
      <c r="K286" s="1">
        <f>IFERROR(VLOOKUP(A286,'Raw Data - Approved 2014 SWCAP'!$F$4:$R$588,6,FALSE),0)</f>
        <v>104030</v>
      </c>
      <c r="L286" s="1">
        <f t="shared" si="10"/>
        <v>0</v>
      </c>
    </row>
    <row r="287" spans="1:12">
      <c r="A287" s="1" t="s">
        <v>941</v>
      </c>
      <c r="B287" s="1">
        <v>308</v>
      </c>
      <c r="C287" s="1" t="s">
        <v>315</v>
      </c>
      <c r="D287" s="1">
        <v>34264.173071014855</v>
      </c>
      <c r="E287" s="1">
        <v>28295.318962287602</v>
      </c>
      <c r="G287" s="1">
        <v>5968.8541087272133</v>
      </c>
      <c r="H287" s="1">
        <v>33888.835669394059</v>
      </c>
      <c r="I287" s="1">
        <f t="shared" si="9"/>
        <v>39857.689778121276</v>
      </c>
      <c r="K287" s="1">
        <f>IFERROR(VLOOKUP(A287,'Raw Data - Approved 2014 SWCAP'!$F$4:$R$588,6,FALSE),0)</f>
        <v>28295</v>
      </c>
      <c r="L287" s="1">
        <f t="shared" si="10"/>
        <v>0</v>
      </c>
    </row>
    <row r="288" spans="1:12">
      <c r="A288" s="1" t="s">
        <v>942</v>
      </c>
      <c r="B288" s="1">
        <v>309</v>
      </c>
      <c r="C288" s="1" t="s">
        <v>316</v>
      </c>
      <c r="D288" s="1">
        <v>13196.128221900983</v>
      </c>
      <c r="E288" s="1">
        <v>12469.173302933301</v>
      </c>
      <c r="G288" s="1">
        <v>726.95491896767703</v>
      </c>
      <c r="H288" s="1">
        <v>13051.574887197774</v>
      </c>
      <c r="I288" s="1">
        <f t="shared" si="9"/>
        <v>13778.52980616545</v>
      </c>
      <c r="K288" s="1">
        <f>IFERROR(VLOOKUP(A288,'Raw Data - Approved 2014 SWCAP'!$F$4:$R$588,6,FALSE),0)</f>
        <v>12469</v>
      </c>
      <c r="L288" s="1">
        <f t="shared" si="10"/>
        <v>0</v>
      </c>
    </row>
    <row r="289" spans="1:12">
      <c r="A289" s="1" t="s">
        <v>944</v>
      </c>
      <c r="B289" s="1">
        <v>311</v>
      </c>
      <c r="C289" s="1" t="s">
        <v>318</v>
      </c>
      <c r="D289" s="1">
        <v>0</v>
      </c>
      <c r="E289" s="1">
        <v>9.7728452879797008</v>
      </c>
      <c r="G289" s="1">
        <v>-9.7728452879797043</v>
      </c>
      <c r="H289" s="1">
        <v>0</v>
      </c>
      <c r="I289" s="1">
        <f t="shared" si="9"/>
        <v>-9.7728452879797043</v>
      </c>
      <c r="K289" s="1">
        <f>IFERROR(VLOOKUP(A289,'Raw Data - Approved 2014 SWCAP'!$F$4:$R$588,6,FALSE),0)</f>
        <v>10</v>
      </c>
      <c r="L289" s="1">
        <f t="shared" si="10"/>
        <v>0</v>
      </c>
    </row>
    <row r="290" spans="1:12">
      <c r="A290" s="1" t="s">
        <v>945</v>
      </c>
      <c r="B290" s="1">
        <v>312</v>
      </c>
      <c r="C290" s="1" t="s">
        <v>319</v>
      </c>
      <c r="D290" s="1">
        <v>12.584084130117972</v>
      </c>
      <c r="E290" s="1">
        <v>13.6819834031716</v>
      </c>
      <c r="G290" s="1">
        <v>-1.0978992730536146</v>
      </c>
      <c r="H290" s="1">
        <v>12.446235263040789</v>
      </c>
      <c r="I290" s="1">
        <f t="shared" si="9"/>
        <v>11.348335989987174</v>
      </c>
      <c r="K290" s="1">
        <f>IFERROR(VLOOKUP(A290,'Raw Data - Approved 2014 SWCAP'!$F$4:$R$588,6,FALSE),0)</f>
        <v>14</v>
      </c>
      <c r="L290" s="1">
        <f t="shared" si="10"/>
        <v>0</v>
      </c>
    </row>
    <row r="291" spans="1:12">
      <c r="A291" s="1" t="s">
        <v>946</v>
      </c>
      <c r="B291" s="1">
        <v>313</v>
      </c>
      <c r="C291" s="1" t="s">
        <v>320</v>
      </c>
      <c r="D291" s="1">
        <v>125.84084130117971</v>
      </c>
      <c r="E291" s="1">
        <v>120.20599704215</v>
      </c>
      <c r="G291" s="1">
        <v>5.6348442590293502</v>
      </c>
      <c r="H291" s="1">
        <v>124.46235263040789</v>
      </c>
      <c r="I291" s="1">
        <f t="shared" si="9"/>
        <v>130.09719688943724</v>
      </c>
      <c r="K291" s="1">
        <f>IFERROR(VLOOKUP(A291,'Raw Data - Approved 2014 SWCAP'!$F$4:$R$588,6,FALSE),0)</f>
        <v>120</v>
      </c>
      <c r="L291" s="1">
        <f t="shared" si="10"/>
        <v>0</v>
      </c>
    </row>
    <row r="292" spans="1:12">
      <c r="A292" s="1" t="s">
        <v>947</v>
      </c>
      <c r="B292" s="1">
        <v>314</v>
      </c>
      <c r="C292" s="1" t="s">
        <v>321</v>
      </c>
      <c r="D292" s="1">
        <v>90.376604207210889</v>
      </c>
      <c r="E292" s="1">
        <v>822.87357324789104</v>
      </c>
      <c r="G292" s="1">
        <v>-732.49696904068026</v>
      </c>
      <c r="H292" s="1">
        <v>89.386598707292947</v>
      </c>
      <c r="I292" s="1">
        <f t="shared" si="9"/>
        <v>-643.11037033338732</v>
      </c>
      <c r="K292" s="1">
        <f>IFERROR(VLOOKUP(A292,'Raw Data - Approved 2014 SWCAP'!$F$4:$R$588,6,FALSE),0)</f>
        <v>823</v>
      </c>
      <c r="L292" s="1">
        <f t="shared" si="10"/>
        <v>0</v>
      </c>
    </row>
    <row r="293" spans="1:12">
      <c r="A293" s="1" t="s">
        <v>948</v>
      </c>
      <c r="B293" s="1">
        <v>315</v>
      </c>
      <c r="C293" s="1" t="s">
        <v>322</v>
      </c>
      <c r="D293" s="1">
        <v>10.296068833732885</v>
      </c>
      <c r="E293" s="1">
        <v>2.9318535863939101</v>
      </c>
      <c r="G293" s="1">
        <v>7.3642152473389757</v>
      </c>
      <c r="H293" s="1">
        <v>10.183283397033374</v>
      </c>
      <c r="I293" s="1">
        <f t="shared" si="9"/>
        <v>17.54749864437235</v>
      </c>
      <c r="K293" s="1">
        <f>IFERROR(VLOOKUP(A293,'Raw Data - Approved 2014 SWCAP'!$F$4:$R$588,6,FALSE),0)</f>
        <v>3</v>
      </c>
      <c r="L293" s="1">
        <f t="shared" si="10"/>
        <v>0</v>
      </c>
    </row>
    <row r="294" spans="1:12">
      <c r="A294" s="1" t="s">
        <v>949</v>
      </c>
      <c r="B294" s="1">
        <v>316</v>
      </c>
      <c r="C294" s="1" t="s">
        <v>323</v>
      </c>
      <c r="D294" s="1">
        <v>42.328282983124083</v>
      </c>
      <c r="E294" s="1">
        <v>43.977803795908699</v>
      </c>
      <c r="G294" s="1">
        <v>-1.6495208127845842</v>
      </c>
      <c r="H294" s="1">
        <v>41.864609521137197</v>
      </c>
      <c r="I294" s="1">
        <f t="shared" si="9"/>
        <v>40.21508870835261</v>
      </c>
      <c r="K294" s="1">
        <f>IFERROR(VLOOKUP(A294,'Raw Data - Approved 2014 SWCAP'!$F$4:$R$588,6,FALSE),0)</f>
        <v>44</v>
      </c>
      <c r="L294" s="1">
        <f t="shared" si="10"/>
        <v>0</v>
      </c>
    </row>
    <row r="295" spans="1:12">
      <c r="A295" s="1" t="s">
        <v>950</v>
      </c>
      <c r="B295" s="1">
        <v>317</v>
      </c>
      <c r="C295" s="1" t="s">
        <v>324</v>
      </c>
      <c r="D295" s="1">
        <v>3.4320229445776285</v>
      </c>
      <c r="E295" s="1">
        <v>2.9318535863939101</v>
      </c>
      <c r="G295" s="1">
        <v>0.50016935818371733</v>
      </c>
      <c r="H295" s="1">
        <v>3.3944277990111247</v>
      </c>
      <c r="I295" s="1">
        <f t="shared" si="9"/>
        <v>3.8945971571948421</v>
      </c>
      <c r="K295" s="1">
        <f>IFERROR(VLOOKUP(A295,'Raw Data - Approved 2014 SWCAP'!$F$4:$R$588,6,FALSE),0)</f>
        <v>3</v>
      </c>
      <c r="L295" s="1">
        <f t="shared" si="10"/>
        <v>0</v>
      </c>
    </row>
    <row r="296" spans="1:12">
      <c r="A296" s="1" t="s">
        <v>951</v>
      </c>
      <c r="B296" s="1">
        <v>318</v>
      </c>
      <c r="C296" s="1" t="s">
        <v>325</v>
      </c>
      <c r="D296" s="1">
        <v>13.728091778310516</v>
      </c>
      <c r="E296" s="1">
        <v>22.477544162353301</v>
      </c>
      <c r="G296" s="1">
        <v>-8.7494523840428062</v>
      </c>
      <c r="H296" s="1">
        <v>13.577711196044499</v>
      </c>
      <c r="I296" s="1">
        <f t="shared" si="9"/>
        <v>4.8282588120016925</v>
      </c>
      <c r="K296" s="1">
        <f>IFERROR(VLOOKUP(A296,'Raw Data - Approved 2014 SWCAP'!$F$4:$R$588,6,FALSE),0)</f>
        <v>22</v>
      </c>
      <c r="L296" s="1">
        <f t="shared" si="10"/>
        <v>0</v>
      </c>
    </row>
    <row r="297" spans="1:12">
      <c r="A297" s="1" t="s">
        <v>952</v>
      </c>
      <c r="B297" s="1">
        <v>319</v>
      </c>
      <c r="C297" s="1" t="s">
        <v>326</v>
      </c>
      <c r="D297" s="1">
        <v>6.8640458891552569</v>
      </c>
      <c r="E297" s="1">
        <v>5.8637071727878203</v>
      </c>
      <c r="G297" s="1">
        <v>1.0003387163674347</v>
      </c>
      <c r="H297" s="1">
        <v>6.7888555980222494</v>
      </c>
      <c r="I297" s="1">
        <f t="shared" si="9"/>
        <v>7.7891943143896842</v>
      </c>
      <c r="K297" s="1">
        <f>IFERROR(VLOOKUP(A297,'Raw Data - Approved 2014 SWCAP'!$F$4:$R$588,6,FALSE),0)</f>
        <v>6</v>
      </c>
      <c r="L297" s="1">
        <f t="shared" si="10"/>
        <v>0</v>
      </c>
    </row>
    <row r="298" spans="1:12">
      <c r="A298" s="1" t="s">
        <v>953</v>
      </c>
      <c r="B298" s="1">
        <v>320</v>
      </c>
      <c r="C298" s="1" t="s">
        <v>327</v>
      </c>
      <c r="D298" s="1">
        <v>56.056374761434597</v>
      </c>
      <c r="E298" s="1">
        <v>32.250389450333003</v>
      </c>
      <c r="G298" s="1">
        <v>23.805985311101576</v>
      </c>
      <c r="H298" s="1">
        <v>55.442320717181694</v>
      </c>
      <c r="I298" s="1">
        <f t="shared" si="9"/>
        <v>79.248306028283267</v>
      </c>
      <c r="K298" s="1">
        <f>IFERROR(VLOOKUP(A298,'Raw Data - Approved 2014 SWCAP'!$F$4:$R$588,6,FALSE),0)</f>
        <v>32</v>
      </c>
      <c r="L298" s="1">
        <f t="shared" si="10"/>
        <v>0</v>
      </c>
    </row>
    <row r="299" spans="1:12">
      <c r="A299" s="1" t="s">
        <v>954</v>
      </c>
      <c r="B299" s="1">
        <v>321</v>
      </c>
      <c r="C299" s="1" t="s">
        <v>328</v>
      </c>
      <c r="D299" s="1">
        <v>22.880152963850858</v>
      </c>
      <c r="E299" s="1">
        <v>17.591121518363501</v>
      </c>
      <c r="G299" s="1">
        <v>5.2890314454873897</v>
      </c>
      <c r="H299" s="1">
        <v>22.629518660074162</v>
      </c>
      <c r="I299" s="1">
        <f t="shared" si="9"/>
        <v>27.91855010556155</v>
      </c>
      <c r="K299" s="1">
        <f>IFERROR(VLOOKUP(A299,'Raw Data - Approved 2014 SWCAP'!$F$4:$R$588,6,FALSE),0)</f>
        <v>18</v>
      </c>
      <c r="L299" s="1">
        <f t="shared" si="10"/>
        <v>0</v>
      </c>
    </row>
    <row r="300" spans="1:12">
      <c r="A300" s="1" t="s">
        <v>955</v>
      </c>
      <c r="B300" s="1">
        <v>322</v>
      </c>
      <c r="C300" s="1" t="s">
        <v>329</v>
      </c>
      <c r="D300" s="1">
        <v>25.168168260235944</v>
      </c>
      <c r="E300" s="1">
        <v>13.6819834031716</v>
      </c>
      <c r="G300" s="1">
        <v>11.486184857064357</v>
      </c>
      <c r="H300" s="1">
        <v>24.892470526081578</v>
      </c>
      <c r="I300" s="1">
        <f t="shared" si="9"/>
        <v>36.378655383145933</v>
      </c>
      <c r="K300" s="1">
        <f>IFERROR(VLOOKUP(A300,'Raw Data - Approved 2014 SWCAP'!$F$4:$R$588,6,FALSE),0)</f>
        <v>14</v>
      </c>
      <c r="L300" s="1">
        <f t="shared" si="10"/>
        <v>0</v>
      </c>
    </row>
    <row r="301" spans="1:12">
      <c r="A301" s="1" t="s">
        <v>956</v>
      </c>
      <c r="B301" s="1">
        <v>323</v>
      </c>
      <c r="C301" s="1" t="s">
        <v>330</v>
      </c>
      <c r="D301" s="1">
        <v>11.440076481925429</v>
      </c>
      <c r="E301" s="1">
        <v>4.8864226439898504</v>
      </c>
      <c r="G301" s="1">
        <v>6.5536538379355767</v>
      </c>
      <c r="H301" s="1">
        <v>11.314759330037081</v>
      </c>
      <c r="I301" s="1">
        <f t="shared" si="9"/>
        <v>17.868413167972658</v>
      </c>
      <c r="K301" s="1">
        <f>IFERROR(VLOOKUP(A301,'Raw Data - Approved 2014 SWCAP'!$F$4:$R$588,6,FALSE),0)</f>
        <v>5</v>
      </c>
      <c r="L301" s="1">
        <f t="shared" si="10"/>
        <v>0</v>
      </c>
    </row>
    <row r="302" spans="1:12">
      <c r="A302" s="1" t="s">
        <v>958</v>
      </c>
      <c r="B302" s="1">
        <v>325</v>
      </c>
      <c r="C302" s="1" t="s">
        <v>332</v>
      </c>
      <c r="D302" s="1">
        <v>10685.031434118349</v>
      </c>
      <c r="E302" s="1">
        <v>11009.110216909099</v>
      </c>
      <c r="G302" s="1">
        <v>-324.0787827907867</v>
      </c>
      <c r="H302" s="1">
        <v>10567.985214254635</v>
      </c>
      <c r="I302" s="1">
        <f t="shared" si="9"/>
        <v>10243.906431463849</v>
      </c>
      <c r="K302" s="1">
        <f>IFERROR(VLOOKUP(A302,'Raw Data - Approved 2014 SWCAP'!$F$4:$R$588,6,FALSE),0)</f>
        <v>11009</v>
      </c>
      <c r="L302" s="1">
        <f t="shared" si="10"/>
        <v>0</v>
      </c>
    </row>
    <row r="303" spans="1:12">
      <c r="A303" s="1" t="s">
        <v>959</v>
      </c>
      <c r="B303" s="1">
        <v>326</v>
      </c>
      <c r="C303" s="1" t="s">
        <v>333</v>
      </c>
      <c r="D303" s="1">
        <v>23074.634264043591</v>
      </c>
      <c r="E303" s="1">
        <v>22736.524562484799</v>
      </c>
      <c r="G303" s="1">
        <v>338.10970155880722</v>
      </c>
      <c r="H303" s="1">
        <v>22821.869568684797</v>
      </c>
      <c r="I303" s="1">
        <f t="shared" si="9"/>
        <v>23159.979270243603</v>
      </c>
      <c r="K303" s="1">
        <f>IFERROR(VLOOKUP(A303,'Raw Data - Approved 2014 SWCAP'!$F$4:$R$588,6,FALSE),0)</f>
        <v>22737</v>
      </c>
      <c r="L303" s="1">
        <f t="shared" si="10"/>
        <v>0</v>
      </c>
    </row>
    <row r="304" spans="1:12">
      <c r="A304" s="1" t="s">
        <v>960</v>
      </c>
      <c r="B304" s="1">
        <v>327</v>
      </c>
      <c r="C304" s="1" t="s">
        <v>334</v>
      </c>
      <c r="D304" s="1">
        <v>108145.33099893747</v>
      </c>
      <c r="E304" s="1">
        <v>44405.854419522198</v>
      </c>
      <c r="G304" s="1">
        <v>63739.476579415285</v>
      </c>
      <c r="H304" s="1">
        <v>106960.68289870654</v>
      </c>
      <c r="I304" s="1">
        <f t="shared" si="9"/>
        <v>170700.15947812182</v>
      </c>
      <c r="K304" s="1">
        <f>IFERROR(VLOOKUP(A304,'Raw Data - Approved 2014 SWCAP'!$F$4:$R$588,6,FALSE),0)</f>
        <v>44406</v>
      </c>
      <c r="L304" s="1">
        <f t="shared" si="10"/>
        <v>0</v>
      </c>
    </row>
    <row r="305" spans="1:12">
      <c r="A305" s="1" t="s">
        <v>961</v>
      </c>
      <c r="B305" s="1">
        <v>328</v>
      </c>
      <c r="C305" s="1" t="s">
        <v>335</v>
      </c>
      <c r="D305" s="1">
        <v>71770.463817007374</v>
      </c>
      <c r="E305" s="1">
        <v>52314.0408265554</v>
      </c>
      <c r="G305" s="1">
        <v>19456.422990452011</v>
      </c>
      <c r="H305" s="1">
        <v>70984.274132920633</v>
      </c>
      <c r="I305" s="1">
        <f t="shared" si="9"/>
        <v>90440.697123372636</v>
      </c>
      <c r="K305" s="1">
        <f>IFERROR(VLOOKUP(A305,'Raw Data - Approved 2014 SWCAP'!$F$4:$R$588,6,FALSE),0)</f>
        <v>52314</v>
      </c>
      <c r="L305" s="1">
        <f t="shared" si="10"/>
        <v>0</v>
      </c>
    </row>
    <row r="306" spans="1:12">
      <c r="A306" s="1" t="s">
        <v>1254</v>
      </c>
      <c r="B306" s="1">
        <v>329</v>
      </c>
      <c r="C306" s="1" t="s">
        <v>336</v>
      </c>
      <c r="D306" s="1">
        <v>8372.9919771212208</v>
      </c>
      <c r="E306" s="1">
        <v>0</v>
      </c>
      <c r="G306" s="1">
        <v>0</v>
      </c>
      <c r="H306" s="1">
        <v>8281.2723536541398</v>
      </c>
      <c r="I306" s="1">
        <f t="shared" si="9"/>
        <v>8281.2723536541398</v>
      </c>
      <c r="K306" s="1">
        <f>IFERROR(VLOOKUP(A306,'Raw Data - Approved 2014 SWCAP'!$F$4:$R$588,6,FALSE),0)</f>
        <v>0</v>
      </c>
      <c r="L306" s="1">
        <f t="shared" si="10"/>
        <v>0</v>
      </c>
    </row>
    <row r="307" spans="1:12">
      <c r="A307" s="1" t="s">
        <v>962</v>
      </c>
      <c r="B307" s="1">
        <v>330</v>
      </c>
      <c r="C307" s="1" t="s">
        <v>337</v>
      </c>
      <c r="D307" s="1">
        <v>38.896260038546458</v>
      </c>
      <c r="E307" s="1">
        <v>14.6592679319696</v>
      </c>
      <c r="G307" s="1">
        <v>24.236992106576903</v>
      </c>
      <c r="H307" s="1">
        <v>38.470181722126078</v>
      </c>
      <c r="I307" s="1">
        <f t="shared" si="9"/>
        <v>62.707173828702977</v>
      </c>
      <c r="K307" s="1">
        <f>IFERROR(VLOOKUP(A307,'Raw Data - Approved 2014 SWCAP'!$F$4:$R$588,6,FALSE),0)</f>
        <v>15</v>
      </c>
      <c r="L307" s="1">
        <f t="shared" si="10"/>
        <v>0</v>
      </c>
    </row>
    <row r="308" spans="1:12">
      <c r="A308" s="1" t="s">
        <v>963</v>
      </c>
      <c r="B308" s="1">
        <v>331</v>
      </c>
      <c r="C308" s="1" t="s">
        <v>338</v>
      </c>
      <c r="D308" s="1">
        <v>303.16202677102387</v>
      </c>
      <c r="E308" s="1">
        <v>302.95820392737102</v>
      </c>
      <c r="G308" s="1">
        <v>0.20382284365302147</v>
      </c>
      <c r="H308" s="1">
        <v>299.84112224598266</v>
      </c>
      <c r="I308" s="1">
        <f t="shared" si="9"/>
        <v>300.04494508963569</v>
      </c>
      <c r="K308" s="1">
        <f>IFERROR(VLOOKUP(A308,'Raw Data - Approved 2014 SWCAP'!$F$4:$R$588,6,FALSE),0)</f>
        <v>303</v>
      </c>
      <c r="L308" s="1">
        <f t="shared" si="10"/>
        <v>0</v>
      </c>
    </row>
    <row r="309" spans="1:12">
      <c r="A309" s="1" t="s">
        <v>964</v>
      </c>
      <c r="B309" s="1">
        <v>332</v>
      </c>
      <c r="C309" s="1" t="s">
        <v>339</v>
      </c>
      <c r="D309" s="1">
        <v>2221.6628527899179</v>
      </c>
      <c r="E309" s="1">
        <v>1514.79101963685</v>
      </c>
      <c r="G309" s="1">
        <v>706.87183315306402</v>
      </c>
      <c r="H309" s="1">
        <v>2197.3262618932013</v>
      </c>
      <c r="I309" s="1">
        <f t="shared" si="9"/>
        <v>2904.1980950462653</v>
      </c>
      <c r="K309" s="1">
        <f>IFERROR(VLOOKUP(A309,'Raw Data - Approved 2014 SWCAP'!$F$4:$R$588,6,FALSE),0)</f>
        <v>1515</v>
      </c>
      <c r="L309" s="1">
        <f t="shared" si="10"/>
        <v>0</v>
      </c>
    </row>
    <row r="310" spans="1:12">
      <c r="A310" s="1" t="s">
        <v>965</v>
      </c>
      <c r="B310" s="1">
        <v>333</v>
      </c>
      <c r="C310" s="1" t="s">
        <v>340</v>
      </c>
      <c r="D310" s="1">
        <v>1601.6107074695599</v>
      </c>
      <c r="E310" s="1">
        <v>1166.87772738478</v>
      </c>
      <c r="G310" s="1">
        <v>434.73298008478326</v>
      </c>
      <c r="H310" s="1">
        <v>1584.0663062051913</v>
      </c>
      <c r="I310" s="1">
        <f t="shared" si="9"/>
        <v>2018.7992862899746</v>
      </c>
      <c r="K310" s="1">
        <f>IFERROR(VLOOKUP(A310,'Raw Data - Approved 2014 SWCAP'!$F$4:$R$588,6,FALSE),0)</f>
        <v>1167</v>
      </c>
      <c r="L310" s="1">
        <f t="shared" si="10"/>
        <v>0</v>
      </c>
    </row>
    <row r="311" spans="1:12">
      <c r="A311" s="1" t="s">
        <v>966</v>
      </c>
      <c r="B311" s="1">
        <v>334</v>
      </c>
      <c r="C311" s="1" t="s">
        <v>341</v>
      </c>
      <c r="D311" s="1">
        <v>0</v>
      </c>
      <c r="E311" s="1">
        <v>3.90913811519188</v>
      </c>
      <c r="G311" s="1">
        <v>-3.9091381151918818</v>
      </c>
      <c r="H311" s="1">
        <v>0</v>
      </c>
      <c r="I311" s="1">
        <f t="shared" si="9"/>
        <v>-3.9091381151918818</v>
      </c>
      <c r="K311" s="1">
        <f>IFERROR(VLOOKUP(A311,'Raw Data - Approved 2014 SWCAP'!$F$4:$R$588,6,FALSE),0)</f>
        <v>4</v>
      </c>
      <c r="L311" s="1">
        <f t="shared" si="10"/>
        <v>0</v>
      </c>
    </row>
    <row r="312" spans="1:12">
      <c r="A312" s="1" t="s">
        <v>967</v>
      </c>
      <c r="B312" s="1">
        <v>335</v>
      </c>
      <c r="C312" s="1" t="s">
        <v>342</v>
      </c>
      <c r="D312" s="1">
        <v>28469.774332919624</v>
      </c>
      <c r="E312" s="1">
        <v>22741.410985128801</v>
      </c>
      <c r="G312" s="1">
        <v>5728.3633477908497</v>
      </c>
      <c r="H312" s="1">
        <v>28157.910068730282</v>
      </c>
      <c r="I312" s="1">
        <f t="shared" si="9"/>
        <v>33886.27341652113</v>
      </c>
      <c r="K312" s="1">
        <f>IFERROR(VLOOKUP(A312,'Raw Data - Approved 2014 SWCAP'!$F$4:$R$588,6,FALSE),0)</f>
        <v>22741</v>
      </c>
      <c r="L312" s="1">
        <f t="shared" si="10"/>
        <v>0</v>
      </c>
    </row>
    <row r="313" spans="1:12">
      <c r="A313" s="1" t="s">
        <v>968</v>
      </c>
      <c r="B313" s="1">
        <v>337</v>
      </c>
      <c r="C313" s="1" t="s">
        <v>344</v>
      </c>
      <c r="D313" s="1">
        <v>44769.595304366972</v>
      </c>
      <c r="E313" s="1">
        <v>35095.264713663899</v>
      </c>
      <c r="G313" s="1">
        <v>9674.3305907030572</v>
      </c>
      <c r="H313" s="1">
        <v>44279.179162167115</v>
      </c>
      <c r="I313" s="1">
        <f t="shared" si="9"/>
        <v>53953.509752870174</v>
      </c>
      <c r="K313" s="1">
        <f>IFERROR(VLOOKUP(A313,'Raw Data - Approved 2014 SWCAP'!$F$4:$R$588,6,FALSE),0)</f>
        <v>35095</v>
      </c>
      <c r="L313" s="1">
        <f t="shared" si="10"/>
        <v>0</v>
      </c>
    </row>
    <row r="314" spans="1:12">
      <c r="A314" s="1" t="s">
        <v>969</v>
      </c>
      <c r="B314" s="1">
        <v>338</v>
      </c>
      <c r="C314" s="1" t="s">
        <v>345</v>
      </c>
      <c r="D314" s="1">
        <v>27202.213858722287</v>
      </c>
      <c r="E314" s="1">
        <v>27220.305980609901</v>
      </c>
      <c r="G314" s="1">
        <v>-18.09212188758654</v>
      </c>
      <c r="H314" s="1">
        <v>26904.23473496217</v>
      </c>
      <c r="I314" s="1">
        <f t="shared" si="9"/>
        <v>26886.142613074582</v>
      </c>
      <c r="K314" s="1">
        <f>IFERROR(VLOOKUP(A314,'Raw Data - Approved 2014 SWCAP'!$F$4:$R$588,6,FALSE),0)</f>
        <v>27220</v>
      </c>
      <c r="L314" s="1">
        <f t="shared" si="10"/>
        <v>0</v>
      </c>
    </row>
    <row r="315" spans="1:12">
      <c r="A315" s="1" t="s">
        <v>970</v>
      </c>
      <c r="B315" s="1">
        <v>339</v>
      </c>
      <c r="C315" s="1" t="s">
        <v>346</v>
      </c>
      <c r="D315" s="1">
        <v>38097.742700108065</v>
      </c>
      <c r="E315" s="1">
        <v>35816.500695916802</v>
      </c>
      <c r="G315" s="1">
        <v>2281.2420041912437</v>
      </c>
      <c r="H315" s="1">
        <v>37680.411520889487</v>
      </c>
      <c r="I315" s="1">
        <f t="shared" si="9"/>
        <v>39961.653525080728</v>
      </c>
      <c r="K315" s="1">
        <f>IFERROR(VLOOKUP(A315,'Raw Data - Approved 2014 SWCAP'!$F$4:$R$588,6,FALSE),0)</f>
        <v>35817</v>
      </c>
      <c r="L315" s="1">
        <f t="shared" si="10"/>
        <v>0</v>
      </c>
    </row>
    <row r="316" spans="1:12">
      <c r="A316" s="1" t="s">
        <v>971</v>
      </c>
      <c r="B316" s="1">
        <v>340</v>
      </c>
      <c r="C316" s="1" t="s">
        <v>347</v>
      </c>
      <c r="D316" s="1">
        <v>1625.6348680816031</v>
      </c>
      <c r="E316" s="1">
        <v>1128.7636307616599</v>
      </c>
      <c r="G316" s="1">
        <v>496.87123731994757</v>
      </c>
      <c r="H316" s="1">
        <v>1607.8273007982691</v>
      </c>
      <c r="I316" s="1">
        <f t="shared" si="9"/>
        <v>2104.6985381182167</v>
      </c>
      <c r="K316" s="1">
        <f>IFERROR(VLOOKUP(A316,'Raw Data - Approved 2014 SWCAP'!$F$4:$R$588,6,FALSE),0)</f>
        <v>1129</v>
      </c>
      <c r="L316" s="1">
        <f t="shared" si="10"/>
        <v>0</v>
      </c>
    </row>
    <row r="317" spans="1:12">
      <c r="A317" s="1" t="s">
        <v>972</v>
      </c>
      <c r="B317" s="1">
        <v>341</v>
      </c>
      <c r="C317" s="1" t="s">
        <v>348</v>
      </c>
      <c r="D317" s="1">
        <v>6796.5494379118963</v>
      </c>
      <c r="E317" s="1">
        <v>5607.65862624275</v>
      </c>
      <c r="G317" s="1">
        <v>1188.8908116691427</v>
      </c>
      <c r="H317" s="1">
        <v>6722.0985179750296</v>
      </c>
      <c r="I317" s="1">
        <f t="shared" si="9"/>
        <v>7910.9893296441724</v>
      </c>
      <c r="K317" s="1">
        <f>IFERROR(VLOOKUP(A317,'Raw Data - Approved 2014 SWCAP'!$F$4:$R$588,6,FALSE),0)</f>
        <v>5608</v>
      </c>
      <c r="L317" s="1">
        <f t="shared" si="10"/>
        <v>0</v>
      </c>
    </row>
    <row r="318" spans="1:12">
      <c r="A318" s="1" t="s">
        <v>973</v>
      </c>
      <c r="B318" s="1">
        <v>342</v>
      </c>
      <c r="C318" s="1" t="s">
        <v>349</v>
      </c>
      <c r="D318" s="1">
        <v>12640.140504879406</v>
      </c>
      <c r="E318" s="1">
        <v>9220.67952920885</v>
      </c>
      <c r="G318" s="1">
        <v>3419.4609756705549</v>
      </c>
      <c r="H318" s="1">
        <v>12501.677583757972</v>
      </c>
      <c r="I318" s="1">
        <f t="shared" si="9"/>
        <v>15921.138559428528</v>
      </c>
      <c r="K318" s="1">
        <f>IFERROR(VLOOKUP(A318,'Raw Data - Approved 2014 SWCAP'!$F$4:$R$588,6,FALSE),0)</f>
        <v>9221</v>
      </c>
      <c r="L318" s="1">
        <f t="shared" si="10"/>
        <v>0</v>
      </c>
    </row>
    <row r="319" spans="1:12">
      <c r="A319" s="1" t="s">
        <v>974</v>
      </c>
      <c r="B319" s="1">
        <v>343</v>
      </c>
      <c r="C319" s="1" t="s">
        <v>350</v>
      </c>
      <c r="D319" s="1">
        <v>894.61398088656847</v>
      </c>
      <c r="E319" s="1">
        <v>3264.1303261852199</v>
      </c>
      <c r="G319" s="1">
        <v>-2369.5163452986526</v>
      </c>
      <c r="H319" s="1">
        <v>884.81417960889974</v>
      </c>
      <c r="I319" s="1">
        <f t="shared" si="9"/>
        <v>-1484.7021656897527</v>
      </c>
      <c r="K319" s="1">
        <f>IFERROR(VLOOKUP(A319,'Raw Data - Approved 2014 SWCAP'!$F$4:$R$588,6,FALSE),0)</f>
        <v>3264</v>
      </c>
      <c r="L319" s="1">
        <f t="shared" si="10"/>
        <v>0</v>
      </c>
    </row>
    <row r="320" spans="1:12">
      <c r="A320" s="1" t="s">
        <v>975</v>
      </c>
      <c r="B320" s="1">
        <v>344</v>
      </c>
      <c r="C320" s="1" t="s">
        <v>351</v>
      </c>
      <c r="D320" s="1">
        <v>22388.229675128063</v>
      </c>
      <c r="E320" s="1">
        <v>19465.553244597999</v>
      </c>
      <c r="G320" s="1">
        <v>2922.676430530089</v>
      </c>
      <c r="H320" s="1">
        <v>22142.984008882569</v>
      </c>
      <c r="I320" s="1">
        <f t="shared" si="9"/>
        <v>25065.660439412659</v>
      </c>
      <c r="K320" s="1">
        <f>IFERROR(VLOOKUP(A320,'Raw Data - Approved 2014 SWCAP'!$F$4:$R$588,6,FALSE),0)</f>
        <v>19466</v>
      </c>
      <c r="L320" s="1">
        <f t="shared" si="10"/>
        <v>0</v>
      </c>
    </row>
    <row r="321" spans="1:12">
      <c r="A321" s="1" t="s">
        <v>976</v>
      </c>
      <c r="B321" s="1">
        <v>345</v>
      </c>
      <c r="C321" s="1" t="s">
        <v>352</v>
      </c>
      <c r="D321" s="1">
        <v>4402.1414302449048</v>
      </c>
      <c r="E321" s="1">
        <v>3490.8603368663498</v>
      </c>
      <c r="G321" s="1">
        <v>911.28109337855437</v>
      </c>
      <c r="H321" s="1">
        <v>4353.919390198268</v>
      </c>
      <c r="I321" s="1">
        <f t="shared" si="9"/>
        <v>5265.2004835768221</v>
      </c>
      <c r="K321" s="1">
        <f>IFERROR(VLOOKUP(A321,'Raw Data - Approved 2014 SWCAP'!$F$4:$R$588,6,FALSE),0)</f>
        <v>3491</v>
      </c>
      <c r="L321" s="1">
        <f t="shared" si="10"/>
        <v>0</v>
      </c>
    </row>
    <row r="322" spans="1:12">
      <c r="A322" s="1" t="s">
        <v>977</v>
      </c>
      <c r="B322" s="1">
        <v>346</v>
      </c>
      <c r="C322" s="1" t="s">
        <v>353</v>
      </c>
      <c r="D322" s="1">
        <v>3397.7027151318521</v>
      </c>
      <c r="E322" s="1">
        <v>2724.6692662887399</v>
      </c>
      <c r="G322" s="1">
        <v>673.03344884311059</v>
      </c>
      <c r="H322" s="1">
        <v>3360.4835210210131</v>
      </c>
      <c r="I322" s="1">
        <f t="shared" si="9"/>
        <v>4033.5169698641239</v>
      </c>
      <c r="K322" s="1">
        <f>IFERROR(VLOOKUP(A322,'Raw Data - Approved 2014 SWCAP'!$F$4:$R$588,6,FALSE),0)</f>
        <v>2725</v>
      </c>
      <c r="L322" s="1">
        <f t="shared" si="10"/>
        <v>0</v>
      </c>
    </row>
    <row r="323" spans="1:12">
      <c r="A323" s="1" t="s">
        <v>978</v>
      </c>
      <c r="B323" s="1">
        <v>347</v>
      </c>
      <c r="C323" s="1" t="s">
        <v>354</v>
      </c>
      <c r="D323" s="1">
        <v>4134.4436405678498</v>
      </c>
      <c r="E323" s="1">
        <v>3386.2908922849701</v>
      </c>
      <c r="G323" s="1">
        <v>748.15274828288227</v>
      </c>
      <c r="H323" s="1">
        <v>4089.1540218754012</v>
      </c>
      <c r="I323" s="1">
        <f t="shared" si="9"/>
        <v>4837.3067701582831</v>
      </c>
      <c r="K323" s="1">
        <f>IFERROR(VLOOKUP(A323,'Raw Data - Approved 2014 SWCAP'!$F$4:$R$588,6,FALSE),0)</f>
        <v>3386</v>
      </c>
      <c r="L323" s="1">
        <f t="shared" si="10"/>
        <v>0</v>
      </c>
    </row>
    <row r="324" spans="1:12">
      <c r="A324" s="1" t="s">
        <v>979</v>
      </c>
      <c r="B324" s="1">
        <v>348</v>
      </c>
      <c r="C324" s="1" t="s">
        <v>355</v>
      </c>
      <c r="D324" s="1">
        <v>3030.4762600620461</v>
      </c>
      <c r="E324" s="1">
        <v>2701.2144375975899</v>
      </c>
      <c r="G324" s="1">
        <v>329.26182246445569</v>
      </c>
      <c r="H324" s="1">
        <v>2997.2797465268227</v>
      </c>
      <c r="I324" s="1">
        <f t="shared" si="9"/>
        <v>3326.5415689912784</v>
      </c>
      <c r="K324" s="1">
        <f>IFERROR(VLOOKUP(A324,'Raw Data - Approved 2014 SWCAP'!$F$4:$R$588,6,FALSE),0)</f>
        <v>2701</v>
      </c>
      <c r="L324" s="1">
        <f t="shared" si="10"/>
        <v>0</v>
      </c>
    </row>
    <row r="325" spans="1:12">
      <c r="A325" s="1" t="s">
        <v>980</v>
      </c>
      <c r="B325" s="1">
        <v>349</v>
      </c>
      <c r="C325" s="1" t="s">
        <v>356</v>
      </c>
      <c r="D325" s="1">
        <v>10546.606508687055</v>
      </c>
      <c r="E325" s="1">
        <v>8921.6304633966702</v>
      </c>
      <c r="G325" s="1">
        <v>1624.9760452903806</v>
      </c>
      <c r="H325" s="1">
        <v>10431.076626361184</v>
      </c>
      <c r="I325" s="1">
        <f t="shared" si="9"/>
        <v>12056.052671651565</v>
      </c>
      <c r="K325" s="1">
        <f>IFERROR(VLOOKUP(A325,'Raw Data - Approved 2014 SWCAP'!$F$4:$R$588,6,FALSE),0)</f>
        <v>8922</v>
      </c>
      <c r="L325" s="1">
        <f t="shared" si="10"/>
        <v>0</v>
      </c>
    </row>
    <row r="326" spans="1:12">
      <c r="A326" s="1" t="s">
        <v>981</v>
      </c>
      <c r="B326" s="1">
        <v>350</v>
      </c>
      <c r="C326" s="1" t="s">
        <v>357</v>
      </c>
      <c r="D326" s="1">
        <v>28.600191204813569</v>
      </c>
      <c r="E326" s="1">
        <v>21.500259633555402</v>
      </c>
      <c r="G326" s="1">
        <v>7.0999315712582218</v>
      </c>
      <c r="H326" s="1">
        <v>28.286898325092704</v>
      </c>
      <c r="I326" s="1">
        <f t="shared" si="9"/>
        <v>35.386829896350925</v>
      </c>
      <c r="K326" s="1">
        <f>IFERROR(VLOOKUP(A326,'Raw Data - Approved 2014 SWCAP'!$F$4:$R$588,6,FALSE),0)</f>
        <v>22</v>
      </c>
      <c r="L326" s="1">
        <f t="shared" si="10"/>
        <v>0</v>
      </c>
    </row>
    <row r="327" spans="1:12">
      <c r="A327" s="1" t="s">
        <v>982</v>
      </c>
      <c r="B327" s="1">
        <v>351</v>
      </c>
      <c r="C327" s="1" t="s">
        <v>358</v>
      </c>
      <c r="D327" s="1">
        <v>10561.478608113557</v>
      </c>
      <c r="E327" s="1">
        <v>8784.8106293649598</v>
      </c>
      <c r="G327" s="1">
        <v>1776.6679787485996</v>
      </c>
      <c r="H327" s="1">
        <v>10445.785813490233</v>
      </c>
      <c r="I327" s="1">
        <f t="shared" si="9"/>
        <v>12222.453792238832</v>
      </c>
      <c r="K327" s="1">
        <f>IFERROR(VLOOKUP(A327,'Raw Data - Approved 2014 SWCAP'!$F$4:$R$588,6,FALSE),0)</f>
        <v>8785</v>
      </c>
      <c r="L327" s="1">
        <f t="shared" si="10"/>
        <v>0</v>
      </c>
    </row>
    <row r="328" spans="1:12">
      <c r="A328" s="1" t="s">
        <v>983</v>
      </c>
      <c r="B328" s="1">
        <v>352</v>
      </c>
      <c r="C328" s="1" t="s">
        <v>359</v>
      </c>
      <c r="D328" s="1">
        <v>2810.8267916090772</v>
      </c>
      <c r="E328" s="1">
        <v>2168.5943694027001</v>
      </c>
      <c r="G328" s="1">
        <v>642.23242220638133</v>
      </c>
      <c r="H328" s="1">
        <v>2780.0363673901106</v>
      </c>
      <c r="I328" s="1">
        <f t="shared" si="9"/>
        <v>3422.2687895964918</v>
      </c>
      <c r="K328" s="1">
        <f>IFERROR(VLOOKUP(A328,'Raw Data - Approved 2014 SWCAP'!$F$4:$R$588,6,FALSE),0)</f>
        <v>2169</v>
      </c>
      <c r="L328" s="1">
        <f t="shared" si="10"/>
        <v>0</v>
      </c>
    </row>
    <row r="329" spans="1:12">
      <c r="A329" s="1" t="s">
        <v>984</v>
      </c>
      <c r="B329" s="1">
        <v>353</v>
      </c>
      <c r="C329" s="1" t="s">
        <v>360</v>
      </c>
      <c r="D329" s="1">
        <v>22615.88719711838</v>
      </c>
      <c r="E329" s="1">
        <v>19319.937849807098</v>
      </c>
      <c r="G329" s="1">
        <v>3295.9493473113025</v>
      </c>
      <c r="H329" s="1">
        <v>22368.147719550307</v>
      </c>
      <c r="I329" s="1">
        <f t="shared" si="9"/>
        <v>25664.09706686161</v>
      </c>
      <c r="K329" s="1">
        <f>IFERROR(VLOOKUP(A329,'Raw Data - Approved 2014 SWCAP'!$F$4:$R$588,6,FALSE),0)</f>
        <v>19320</v>
      </c>
      <c r="L329" s="1">
        <f t="shared" si="10"/>
        <v>0</v>
      </c>
    </row>
    <row r="330" spans="1:12">
      <c r="A330" s="1" t="s">
        <v>985</v>
      </c>
      <c r="B330" s="1">
        <v>354</v>
      </c>
      <c r="C330" s="1" t="s">
        <v>361</v>
      </c>
      <c r="D330" s="1">
        <v>3427.4469139848579</v>
      </c>
      <c r="E330" s="1">
        <v>2671.8959017336501</v>
      </c>
      <c r="G330" s="1">
        <v>755.55101225120723</v>
      </c>
      <c r="H330" s="1">
        <v>3389.9018952791093</v>
      </c>
      <c r="I330" s="1">
        <f t="shared" si="9"/>
        <v>4145.4529075303162</v>
      </c>
      <c r="K330" s="1">
        <f>IFERROR(VLOOKUP(A330,'Raw Data - Approved 2014 SWCAP'!$F$4:$R$588,6,FALSE),0)</f>
        <v>2672</v>
      </c>
      <c r="L330" s="1">
        <f t="shared" si="10"/>
        <v>0</v>
      </c>
    </row>
    <row r="331" spans="1:12">
      <c r="A331" s="1" t="s">
        <v>986</v>
      </c>
      <c r="B331" s="1">
        <v>355</v>
      </c>
      <c r="C331" s="1" t="s">
        <v>362</v>
      </c>
      <c r="D331" s="1">
        <v>10924.129032590592</v>
      </c>
      <c r="E331" s="1">
        <v>9924.3243899433892</v>
      </c>
      <c r="G331" s="1">
        <v>999.80464264720194</v>
      </c>
      <c r="H331" s="1">
        <v>10804.463684252409</v>
      </c>
      <c r="I331" s="1">
        <f t="shared" si="9"/>
        <v>11804.268326899612</v>
      </c>
      <c r="K331" s="1">
        <f>IFERROR(VLOOKUP(A331,'Raw Data - Approved 2014 SWCAP'!$F$4:$R$588,6,FALSE),0)</f>
        <v>9924</v>
      </c>
      <c r="L331" s="1">
        <f t="shared" si="10"/>
        <v>0</v>
      </c>
    </row>
    <row r="332" spans="1:12">
      <c r="A332" s="1" t="s">
        <v>988</v>
      </c>
      <c r="B332" s="1">
        <v>357</v>
      </c>
      <c r="C332" s="1" t="s">
        <v>364</v>
      </c>
      <c r="D332" s="1">
        <v>102450.46092623498</v>
      </c>
      <c r="E332" s="1">
        <v>48995.182566757503</v>
      </c>
      <c r="G332" s="1">
        <v>53455.278359477539</v>
      </c>
      <c r="H332" s="1">
        <v>101328.1957042141</v>
      </c>
      <c r="I332" s="1">
        <f t="shared" si="9"/>
        <v>154783.47406369162</v>
      </c>
      <c r="K332" s="1">
        <f>IFERROR(VLOOKUP(A332,'Raw Data - Approved 2014 SWCAP'!$F$4:$R$588,6,FALSE),0)</f>
        <v>48995</v>
      </c>
      <c r="L332" s="1">
        <f t="shared" si="10"/>
        <v>0</v>
      </c>
    </row>
    <row r="333" spans="1:12">
      <c r="A333" s="1" t="s">
        <v>989</v>
      </c>
      <c r="B333" s="1">
        <v>358</v>
      </c>
      <c r="C333" s="1" t="s">
        <v>365</v>
      </c>
      <c r="D333" s="1">
        <v>2163.3184627320984</v>
      </c>
      <c r="E333" s="1">
        <v>1739.56646126039</v>
      </c>
      <c r="G333" s="1">
        <v>423.75200147171114</v>
      </c>
      <c r="H333" s="1">
        <v>2139.6209893100122</v>
      </c>
      <c r="I333" s="1">
        <f t="shared" si="9"/>
        <v>2563.3729907817233</v>
      </c>
      <c r="K333" s="1">
        <f>IFERROR(VLOOKUP(A333,'Raw Data - Approved 2014 SWCAP'!$F$4:$R$588,6,FALSE),0)</f>
        <v>1740</v>
      </c>
      <c r="L333" s="1">
        <f t="shared" si="10"/>
        <v>0</v>
      </c>
    </row>
    <row r="334" spans="1:12">
      <c r="A334" s="1" t="s">
        <v>990</v>
      </c>
      <c r="B334" s="1">
        <v>359</v>
      </c>
      <c r="C334" s="1" t="s">
        <v>366</v>
      </c>
      <c r="D334" s="1">
        <v>3848.4417285197142</v>
      </c>
      <c r="E334" s="1">
        <v>3629.6347399556598</v>
      </c>
      <c r="G334" s="1">
        <v>218.80698856405195</v>
      </c>
      <c r="H334" s="1">
        <v>3806.2850386244741</v>
      </c>
      <c r="I334" s="1">
        <f t="shared" si="9"/>
        <v>4025.0920271885261</v>
      </c>
      <c r="K334" s="1">
        <f>IFERROR(VLOOKUP(A334,'Raw Data - Approved 2014 SWCAP'!$F$4:$R$588,6,FALSE),0)</f>
        <v>3630</v>
      </c>
      <c r="L334" s="1">
        <f t="shared" si="10"/>
        <v>0</v>
      </c>
    </row>
    <row r="335" spans="1:12">
      <c r="A335" s="1" t="s">
        <v>991</v>
      </c>
      <c r="B335" s="1">
        <v>360</v>
      </c>
      <c r="C335" s="1" t="s">
        <v>367</v>
      </c>
      <c r="D335" s="1">
        <v>64.064428298782403</v>
      </c>
      <c r="E335" s="1">
        <v>121.183281570948</v>
      </c>
      <c r="G335" s="1">
        <v>-57.118853272165929</v>
      </c>
      <c r="H335" s="1">
        <v>63.36265224820766</v>
      </c>
      <c r="I335" s="1">
        <f t="shared" si="9"/>
        <v>6.243798976041731</v>
      </c>
      <c r="K335" s="1">
        <f>IFERROR(VLOOKUP(A335,'Raw Data - Approved 2014 SWCAP'!$F$4:$R$588,6,FALSE),0)</f>
        <v>121</v>
      </c>
      <c r="L335" s="1">
        <f t="shared" si="10"/>
        <v>0</v>
      </c>
    </row>
    <row r="336" spans="1:12">
      <c r="A336" s="1" t="s">
        <v>993</v>
      </c>
      <c r="B336" s="1">
        <v>362</v>
      </c>
      <c r="C336" s="1" t="s">
        <v>369</v>
      </c>
      <c r="D336" s="1">
        <v>10174.804023024475</v>
      </c>
      <c r="E336" s="1">
        <v>8886.4482203599491</v>
      </c>
      <c r="G336" s="1">
        <v>1288.355802664531</v>
      </c>
      <c r="H336" s="1">
        <v>10063.34694813498</v>
      </c>
      <c r="I336" s="1">
        <f t="shared" si="9"/>
        <v>11351.702750799512</v>
      </c>
      <c r="K336" s="1">
        <f>IFERROR(VLOOKUP(A336,'Raw Data - Approved 2014 SWCAP'!$F$4:$R$588,6,FALSE),0)</f>
        <v>8886</v>
      </c>
      <c r="L336" s="1">
        <f t="shared" si="10"/>
        <v>0</v>
      </c>
    </row>
    <row r="337" spans="1:12">
      <c r="A337" s="1" t="s">
        <v>994</v>
      </c>
      <c r="B337" s="1">
        <v>363</v>
      </c>
      <c r="C337" s="1" t="s">
        <v>370</v>
      </c>
      <c r="D337" s="1">
        <v>3250.1257285150141</v>
      </c>
      <c r="E337" s="1">
        <v>3054.0141524936598</v>
      </c>
      <c r="G337" s="1">
        <v>196.11157602135663</v>
      </c>
      <c r="H337" s="1">
        <v>3214.5231256635343</v>
      </c>
      <c r="I337" s="1">
        <f t="shared" si="9"/>
        <v>3410.6347016848908</v>
      </c>
      <c r="K337" s="1">
        <f>IFERROR(VLOOKUP(A337,'Raw Data - Approved 2014 SWCAP'!$F$4:$R$588,6,FALSE),0)</f>
        <v>3054</v>
      </c>
      <c r="L337" s="1">
        <f t="shared" si="10"/>
        <v>0</v>
      </c>
    </row>
    <row r="338" spans="1:12">
      <c r="A338" s="1" t="s">
        <v>995</v>
      </c>
      <c r="B338" s="1">
        <v>364</v>
      </c>
      <c r="C338" s="1" t="s">
        <v>371</v>
      </c>
      <c r="D338" s="1">
        <v>2439.0243059465015</v>
      </c>
      <c r="E338" s="1">
        <v>1880.2954334072899</v>
      </c>
      <c r="G338" s="1">
        <v>558.72887253920612</v>
      </c>
      <c r="H338" s="1">
        <v>2412.3066891639055</v>
      </c>
      <c r="I338" s="1">
        <f t="shared" si="9"/>
        <v>2971.0355617031119</v>
      </c>
      <c r="K338" s="1">
        <f>IFERROR(VLOOKUP(A338,'Raw Data - Approved 2014 SWCAP'!$F$4:$R$588,6,FALSE),0)</f>
        <v>1880</v>
      </c>
      <c r="L338" s="1">
        <f t="shared" si="10"/>
        <v>0</v>
      </c>
    </row>
    <row r="339" spans="1:12">
      <c r="A339" s="1" t="s">
        <v>996</v>
      </c>
      <c r="B339" s="1">
        <v>365</v>
      </c>
      <c r="C339" s="1" t="s">
        <v>372</v>
      </c>
      <c r="D339" s="1">
        <v>9454.0792046631741</v>
      </c>
      <c r="E339" s="1">
        <v>7946.3005036563</v>
      </c>
      <c r="G339" s="1">
        <v>1507.7787010068764</v>
      </c>
      <c r="H339" s="1">
        <v>9350.5171103426437</v>
      </c>
      <c r="I339" s="1">
        <f t="shared" si="9"/>
        <v>10858.295811349521</v>
      </c>
      <c r="K339" s="1">
        <f>IFERROR(VLOOKUP(A339,'Raw Data - Approved 2014 SWCAP'!$F$4:$R$588,6,FALSE),0)</f>
        <v>7946</v>
      </c>
      <c r="L339" s="1">
        <f t="shared" si="10"/>
        <v>0</v>
      </c>
    </row>
    <row r="340" spans="1:12">
      <c r="A340" s="1" t="s">
        <v>997</v>
      </c>
      <c r="B340" s="1">
        <v>366</v>
      </c>
      <c r="C340" s="1" t="s">
        <v>373</v>
      </c>
      <c r="D340" s="1">
        <v>5168.6265545339083</v>
      </c>
      <c r="E340" s="1">
        <v>4381.1665426012996</v>
      </c>
      <c r="G340" s="1">
        <v>787.46001193260713</v>
      </c>
      <c r="H340" s="1">
        <v>5112.0082653107529</v>
      </c>
      <c r="I340" s="1">
        <f t="shared" ref="I340:I403" si="11">SUM(G340:H340)</f>
        <v>5899.4682772433598</v>
      </c>
      <c r="K340" s="1">
        <f>IFERROR(VLOOKUP(A340,'Raw Data - Approved 2014 SWCAP'!$F$4:$R$588,6,FALSE),0)</f>
        <v>4381</v>
      </c>
      <c r="L340" s="1">
        <f t="shared" ref="L340:L403" si="12">ROUND(K340-E340,0)</f>
        <v>0</v>
      </c>
    </row>
    <row r="341" spans="1:12">
      <c r="A341" s="1" t="s">
        <v>998</v>
      </c>
      <c r="B341" s="1">
        <v>367</v>
      </c>
      <c r="C341" s="1" t="s">
        <v>374</v>
      </c>
      <c r="D341" s="1">
        <v>8749.3704933765694</v>
      </c>
      <c r="E341" s="1">
        <v>7504.5678966396099</v>
      </c>
      <c r="G341" s="1">
        <v>1244.8025967369529</v>
      </c>
      <c r="H341" s="1">
        <v>8653.527935612361</v>
      </c>
      <c r="I341" s="1">
        <f t="shared" si="11"/>
        <v>9898.3305323493132</v>
      </c>
      <c r="K341" s="1">
        <f>IFERROR(VLOOKUP(A341,'Raw Data - Approved 2014 SWCAP'!$F$4:$R$588,6,FALSE),0)</f>
        <v>7505</v>
      </c>
      <c r="L341" s="1">
        <f t="shared" si="12"/>
        <v>0</v>
      </c>
    </row>
    <row r="342" spans="1:12">
      <c r="A342" s="1" t="s">
        <v>999</v>
      </c>
      <c r="B342" s="1">
        <v>368</v>
      </c>
      <c r="C342" s="1" t="s">
        <v>375</v>
      </c>
      <c r="D342" s="1">
        <v>13674.323418845464</v>
      </c>
      <c r="E342" s="1">
        <v>10989.564526333201</v>
      </c>
      <c r="G342" s="1">
        <v>2684.7588925122877</v>
      </c>
      <c r="H342" s="1">
        <v>13524.531827193323</v>
      </c>
      <c r="I342" s="1">
        <f t="shared" si="11"/>
        <v>16209.29071970561</v>
      </c>
      <c r="K342" s="1">
        <f>IFERROR(VLOOKUP(A342,'Raw Data - Approved 2014 SWCAP'!$F$4:$R$588,6,FALSE),0)</f>
        <v>10990</v>
      </c>
      <c r="L342" s="1">
        <f t="shared" si="12"/>
        <v>0</v>
      </c>
    </row>
    <row r="343" spans="1:12">
      <c r="A343" s="1" t="s">
        <v>1000</v>
      </c>
      <c r="B343" s="1">
        <v>369</v>
      </c>
      <c r="C343" s="1" t="s">
        <v>376</v>
      </c>
      <c r="D343" s="1">
        <v>6075.8246195505953</v>
      </c>
      <c r="E343" s="1">
        <v>5977.0721781283901</v>
      </c>
      <c r="G343" s="1">
        <v>98.752441422207923</v>
      </c>
      <c r="H343" s="1">
        <v>6009.268680182694</v>
      </c>
      <c r="I343" s="1">
        <f t="shared" si="11"/>
        <v>6108.021121604902</v>
      </c>
      <c r="K343" s="1">
        <f>IFERROR(VLOOKUP(A343,'Raw Data - Approved 2014 SWCAP'!$F$4:$R$588,6,FALSE),0)</f>
        <v>5977</v>
      </c>
      <c r="L343" s="1">
        <f t="shared" si="12"/>
        <v>0</v>
      </c>
    </row>
    <row r="344" spans="1:12">
      <c r="A344" s="1" t="s">
        <v>1001</v>
      </c>
      <c r="B344" s="1">
        <v>370</v>
      </c>
      <c r="C344" s="1" t="s">
        <v>377</v>
      </c>
      <c r="D344" s="1">
        <v>4064.6591740281046</v>
      </c>
      <c r="E344" s="1">
        <v>4007.8438526004802</v>
      </c>
      <c r="G344" s="1">
        <v>56.815321427628</v>
      </c>
      <c r="H344" s="1">
        <v>4020.1339899621748</v>
      </c>
      <c r="I344" s="1">
        <f t="shared" si="11"/>
        <v>4076.9493113898029</v>
      </c>
      <c r="K344" s="1">
        <f>IFERROR(VLOOKUP(A344,'Raw Data - Approved 2014 SWCAP'!$F$4:$R$588,6,FALSE),0)</f>
        <v>4008</v>
      </c>
      <c r="L344" s="1">
        <f t="shared" si="12"/>
        <v>0</v>
      </c>
    </row>
    <row r="345" spans="1:12">
      <c r="A345" s="1" t="s">
        <v>1002</v>
      </c>
      <c r="B345" s="1">
        <v>371</v>
      </c>
      <c r="C345" s="1" t="s">
        <v>378</v>
      </c>
      <c r="D345" s="1">
        <v>1945.9570095755153</v>
      </c>
      <c r="E345" s="1">
        <v>1615.45132610305</v>
      </c>
      <c r="G345" s="1">
        <v>330.5056834724702</v>
      </c>
      <c r="H345" s="1">
        <v>1924.6405620393073</v>
      </c>
      <c r="I345" s="1">
        <f t="shared" si="11"/>
        <v>2255.1462455117776</v>
      </c>
      <c r="K345" s="1">
        <f>IFERROR(VLOOKUP(A345,'Raw Data - Approved 2014 SWCAP'!$F$4:$R$588,6,FALSE),0)</f>
        <v>1615</v>
      </c>
      <c r="L345" s="1">
        <f t="shared" si="12"/>
        <v>0</v>
      </c>
    </row>
    <row r="346" spans="1:12">
      <c r="A346" s="1" t="s">
        <v>1003</v>
      </c>
      <c r="B346" s="1">
        <v>372</v>
      </c>
      <c r="C346" s="1" t="s">
        <v>379</v>
      </c>
      <c r="D346" s="1">
        <v>99.528665392751222</v>
      </c>
      <c r="E346" s="1">
        <v>106.524013638979</v>
      </c>
      <c r="G346" s="1">
        <v>-6.9953482462275485</v>
      </c>
      <c r="H346" s="1">
        <v>98.438406171322598</v>
      </c>
      <c r="I346" s="1">
        <f t="shared" si="11"/>
        <v>91.443057925095047</v>
      </c>
      <c r="K346" s="1">
        <f>IFERROR(VLOOKUP(A346,'Raw Data - Approved 2014 SWCAP'!$F$4:$R$588,6,FALSE),0)</f>
        <v>107</v>
      </c>
      <c r="L346" s="1">
        <f t="shared" si="12"/>
        <v>0</v>
      </c>
    </row>
    <row r="347" spans="1:12">
      <c r="A347" s="1" t="s">
        <v>1004</v>
      </c>
      <c r="B347" s="1">
        <v>373</v>
      </c>
      <c r="C347" s="1" t="s">
        <v>380</v>
      </c>
      <c r="D347" s="1">
        <v>3498.3753881727957</v>
      </c>
      <c r="E347" s="1">
        <v>2584.9175786706301</v>
      </c>
      <c r="G347" s="1">
        <v>913.4578095021642</v>
      </c>
      <c r="H347" s="1">
        <v>3460.0534031253392</v>
      </c>
      <c r="I347" s="1">
        <f t="shared" si="11"/>
        <v>4373.5112126275035</v>
      </c>
      <c r="K347" s="1">
        <f>IFERROR(VLOOKUP(A347,'Raw Data - Approved 2014 SWCAP'!$F$4:$R$588,6,FALSE),0)</f>
        <v>2585</v>
      </c>
      <c r="L347" s="1">
        <f t="shared" si="12"/>
        <v>0</v>
      </c>
    </row>
    <row r="348" spans="1:12">
      <c r="A348" s="1" t="s">
        <v>1005</v>
      </c>
      <c r="B348" s="1">
        <v>374</v>
      </c>
      <c r="C348" s="1" t="s">
        <v>381</v>
      </c>
      <c r="D348" s="1">
        <v>184.1852313589994</v>
      </c>
      <c r="E348" s="1">
        <v>204.252466518776</v>
      </c>
      <c r="G348" s="1">
        <v>-20.067235159776423</v>
      </c>
      <c r="H348" s="1">
        <v>182.16762521359701</v>
      </c>
      <c r="I348" s="1">
        <f t="shared" si="11"/>
        <v>162.10039005382058</v>
      </c>
      <c r="K348" s="1">
        <f>IFERROR(VLOOKUP(A348,'Raw Data - Approved 2014 SWCAP'!$F$4:$R$588,6,FALSE),0)</f>
        <v>204</v>
      </c>
      <c r="L348" s="1">
        <f t="shared" si="12"/>
        <v>0</v>
      </c>
    </row>
    <row r="349" spans="1:12">
      <c r="A349" s="1" t="s">
        <v>1007</v>
      </c>
      <c r="B349" s="1">
        <v>376</v>
      </c>
      <c r="C349" s="1" t="s">
        <v>383</v>
      </c>
      <c r="D349" s="1">
        <v>19.448130019273229</v>
      </c>
      <c r="E349" s="1">
        <v>26.386682277545201</v>
      </c>
      <c r="G349" s="1">
        <v>-6.9385522582719732</v>
      </c>
      <c r="H349" s="1">
        <v>19.235090861063039</v>
      </c>
      <c r="I349" s="1">
        <f t="shared" si="11"/>
        <v>12.296538602791067</v>
      </c>
      <c r="K349" s="1">
        <f>IFERROR(VLOOKUP(A349,'Raw Data - Approved 2014 SWCAP'!$F$4:$R$588,6,FALSE),0)</f>
        <v>26</v>
      </c>
      <c r="L349" s="1">
        <f t="shared" si="12"/>
        <v>0</v>
      </c>
    </row>
    <row r="350" spans="1:12">
      <c r="A350" s="1" t="s">
        <v>1008</v>
      </c>
      <c r="B350" s="1">
        <v>377</v>
      </c>
      <c r="C350" s="1" t="s">
        <v>384</v>
      </c>
      <c r="D350" s="1">
        <v>594.88397706012233</v>
      </c>
      <c r="E350" s="1">
        <v>440.755322487885</v>
      </c>
      <c r="G350" s="1">
        <v>154.12865457223759</v>
      </c>
      <c r="H350" s="1">
        <v>588.36748516192813</v>
      </c>
      <c r="I350" s="1">
        <f t="shared" si="11"/>
        <v>742.49613973416569</v>
      </c>
      <c r="K350" s="1">
        <f>IFERROR(VLOOKUP(A350,'Raw Data - Approved 2014 SWCAP'!$F$4:$R$588,6,FALSE),0)</f>
        <v>441</v>
      </c>
      <c r="L350" s="1">
        <f t="shared" si="12"/>
        <v>0</v>
      </c>
    </row>
    <row r="351" spans="1:12">
      <c r="A351" s="1" t="s">
        <v>1011</v>
      </c>
      <c r="B351" s="1">
        <v>380</v>
      </c>
      <c r="C351" s="1" t="s">
        <v>387</v>
      </c>
      <c r="D351" s="1">
        <v>14861.803357669325</v>
      </c>
      <c r="E351" s="1">
        <v>12133.964709555599</v>
      </c>
      <c r="G351" s="1">
        <v>2727.8386481137231</v>
      </c>
      <c r="H351" s="1">
        <v>14699.003845651172</v>
      </c>
      <c r="I351" s="1">
        <f t="shared" si="11"/>
        <v>17426.842493764896</v>
      </c>
      <c r="K351" s="1">
        <f>IFERROR(VLOOKUP(A351,'Raw Data - Approved 2014 SWCAP'!$F$4:$R$588,6,FALSE),0)</f>
        <v>12134</v>
      </c>
      <c r="L351" s="1">
        <f t="shared" si="12"/>
        <v>0</v>
      </c>
    </row>
    <row r="352" spans="1:12">
      <c r="A352" s="1" t="s">
        <v>1012</v>
      </c>
      <c r="B352" s="1">
        <v>381</v>
      </c>
      <c r="C352" s="1" t="s">
        <v>388</v>
      </c>
      <c r="D352" s="1">
        <v>5486.6606807314356</v>
      </c>
      <c r="E352" s="1">
        <v>4102.6404518938798</v>
      </c>
      <c r="G352" s="1">
        <v>1384.0202288375556</v>
      </c>
      <c r="H352" s="1">
        <v>5426.5585746857832</v>
      </c>
      <c r="I352" s="1">
        <f t="shared" si="11"/>
        <v>6810.578803523339</v>
      </c>
      <c r="K352" s="1">
        <f>IFERROR(VLOOKUP(A352,'Raw Data - Approved 2014 SWCAP'!$F$4:$R$588,6,FALSE),0)</f>
        <v>4103</v>
      </c>
      <c r="L352" s="1">
        <f t="shared" si="12"/>
        <v>0</v>
      </c>
    </row>
    <row r="353" spans="1:12">
      <c r="A353" s="1" t="s">
        <v>1013</v>
      </c>
      <c r="B353" s="1">
        <v>382</v>
      </c>
      <c r="C353" s="1" t="s">
        <v>389</v>
      </c>
      <c r="D353" s="1">
        <v>3293.5980191463309</v>
      </c>
      <c r="E353" s="1">
        <v>2232.1178637745602</v>
      </c>
      <c r="G353" s="1">
        <v>1061.4801553717664</v>
      </c>
      <c r="H353" s="1">
        <v>3257.5192111176752</v>
      </c>
      <c r="I353" s="1">
        <f t="shared" si="11"/>
        <v>4318.9993664894419</v>
      </c>
      <c r="K353" s="1">
        <f>IFERROR(VLOOKUP(A353,'Raw Data - Approved 2014 SWCAP'!$F$4:$R$588,6,FALSE),0)</f>
        <v>2232</v>
      </c>
      <c r="L353" s="1">
        <f t="shared" si="12"/>
        <v>0</v>
      </c>
    </row>
    <row r="354" spans="1:12">
      <c r="A354" s="1" t="s">
        <v>1014</v>
      </c>
      <c r="B354" s="1">
        <v>383</v>
      </c>
      <c r="C354" s="1" t="s">
        <v>390</v>
      </c>
      <c r="D354" s="1">
        <v>6414.4508834155868</v>
      </c>
      <c r="E354" s="1">
        <v>5377.9967619752297</v>
      </c>
      <c r="G354" s="1">
        <v>1036.4541214403564</v>
      </c>
      <c r="H354" s="1">
        <v>6344.1855563517911</v>
      </c>
      <c r="I354" s="1">
        <f t="shared" si="11"/>
        <v>7380.6396777921473</v>
      </c>
      <c r="K354" s="1">
        <f>IFERROR(VLOOKUP(A354,'Raw Data - Approved 2014 SWCAP'!$F$4:$R$588,6,FALSE),0)</f>
        <v>5378</v>
      </c>
      <c r="L354" s="1">
        <f t="shared" si="12"/>
        <v>0</v>
      </c>
    </row>
    <row r="355" spans="1:12">
      <c r="A355" s="1" t="s">
        <v>1015</v>
      </c>
      <c r="B355" s="1">
        <v>384</v>
      </c>
      <c r="C355" s="1" t="s">
        <v>391</v>
      </c>
      <c r="D355" s="1">
        <v>186.47324665538449</v>
      </c>
      <c r="E355" s="1">
        <v>232.59371785391701</v>
      </c>
      <c r="G355" s="1">
        <v>-46.120471198532478</v>
      </c>
      <c r="H355" s="1">
        <v>184.4305770796044</v>
      </c>
      <c r="I355" s="1">
        <f t="shared" si="11"/>
        <v>138.31010588107193</v>
      </c>
      <c r="K355" s="1">
        <f>IFERROR(VLOOKUP(A355,'Raw Data - Approved 2014 SWCAP'!$F$4:$R$588,6,FALSE),0)</f>
        <v>233</v>
      </c>
      <c r="L355" s="1">
        <f t="shared" si="12"/>
        <v>0</v>
      </c>
    </row>
    <row r="356" spans="1:12">
      <c r="A356" s="1" t="s">
        <v>1016</v>
      </c>
      <c r="B356" s="1">
        <v>385</v>
      </c>
      <c r="C356" s="1" t="s">
        <v>392</v>
      </c>
      <c r="D356" s="1">
        <v>4923.8089178207047</v>
      </c>
      <c r="E356" s="1">
        <v>3341.3358039602599</v>
      </c>
      <c r="G356" s="1">
        <v>1582.4731138604434</v>
      </c>
      <c r="H356" s="1">
        <v>4869.8724156479602</v>
      </c>
      <c r="I356" s="1">
        <f t="shared" si="11"/>
        <v>6452.3455295084041</v>
      </c>
      <c r="K356" s="1">
        <f>IFERROR(VLOOKUP(A356,'Raw Data - Approved 2014 SWCAP'!$F$4:$R$588,6,FALSE),0)</f>
        <v>3341</v>
      </c>
      <c r="L356" s="1">
        <f t="shared" si="12"/>
        <v>0</v>
      </c>
    </row>
    <row r="357" spans="1:12">
      <c r="A357" s="1" t="s">
        <v>1017</v>
      </c>
      <c r="B357" s="1">
        <v>386</v>
      </c>
      <c r="C357" s="1" t="s">
        <v>393</v>
      </c>
      <c r="D357" s="1">
        <v>6985.3106998636667</v>
      </c>
      <c r="E357" s="1">
        <v>7034.4940382877903</v>
      </c>
      <c r="G357" s="1">
        <v>-49.183338424124521</v>
      </c>
      <c r="H357" s="1">
        <v>6908.792046920642</v>
      </c>
      <c r="I357" s="1">
        <f t="shared" si="11"/>
        <v>6859.6087084965175</v>
      </c>
      <c r="K357" s="1">
        <f>IFERROR(VLOOKUP(A357,'Raw Data - Approved 2014 SWCAP'!$F$4:$R$588,6,FALSE),0)</f>
        <v>7034</v>
      </c>
      <c r="L357" s="1">
        <f t="shared" si="12"/>
        <v>0</v>
      </c>
    </row>
    <row r="358" spans="1:12">
      <c r="A358" s="1" t="s">
        <v>1018</v>
      </c>
      <c r="B358" s="1">
        <v>387</v>
      </c>
      <c r="C358" s="1" t="s">
        <v>394</v>
      </c>
      <c r="D358" s="1">
        <v>867.15779732994747</v>
      </c>
      <c r="E358" s="1">
        <v>1188.37798701833</v>
      </c>
      <c r="G358" s="1">
        <v>-321.22018968838455</v>
      </c>
      <c r="H358" s="1">
        <v>857.65875721681073</v>
      </c>
      <c r="I358" s="1">
        <f t="shared" si="11"/>
        <v>536.43856752842612</v>
      </c>
      <c r="K358" s="1">
        <f>IFERROR(VLOOKUP(A358,'Raw Data - Approved 2014 SWCAP'!$F$4:$R$588,6,FALSE),0)</f>
        <v>1188</v>
      </c>
      <c r="L358" s="1">
        <f t="shared" si="12"/>
        <v>0</v>
      </c>
    </row>
    <row r="359" spans="1:12">
      <c r="A359" s="1" t="s">
        <v>1019</v>
      </c>
      <c r="B359" s="1">
        <v>388</v>
      </c>
      <c r="C359" s="1" t="s">
        <v>395</v>
      </c>
      <c r="D359" s="1">
        <v>1802.9560535514474</v>
      </c>
      <c r="E359" s="1">
        <v>1112.1497937720901</v>
      </c>
      <c r="G359" s="1">
        <v>690.80625977935722</v>
      </c>
      <c r="H359" s="1">
        <v>1783.2060704138439</v>
      </c>
      <c r="I359" s="1">
        <f t="shared" si="11"/>
        <v>2474.0123301932013</v>
      </c>
      <c r="K359" s="1">
        <f>IFERROR(VLOOKUP(A359,'Raw Data - Approved 2014 SWCAP'!$F$4:$R$588,6,FALSE),0)</f>
        <v>1112</v>
      </c>
      <c r="L359" s="1">
        <f t="shared" si="12"/>
        <v>0</v>
      </c>
    </row>
    <row r="360" spans="1:12">
      <c r="A360" s="1" t="s">
        <v>1020</v>
      </c>
      <c r="B360" s="1">
        <v>389</v>
      </c>
      <c r="C360" s="1" t="s">
        <v>396</v>
      </c>
      <c r="D360" s="1">
        <v>1547.8423480045105</v>
      </c>
      <c r="E360" s="1">
        <v>1930.13694437599</v>
      </c>
      <c r="G360" s="1">
        <v>-382.29459637148108</v>
      </c>
      <c r="H360" s="1">
        <v>1530.8869373540169</v>
      </c>
      <c r="I360" s="1">
        <f t="shared" si="11"/>
        <v>1148.5923409825359</v>
      </c>
      <c r="K360" s="1">
        <f>IFERROR(VLOOKUP(A360,'Raw Data - Approved 2014 SWCAP'!$F$4:$R$588,6,FALSE),0)</f>
        <v>1930</v>
      </c>
      <c r="L360" s="1">
        <f t="shared" si="12"/>
        <v>0</v>
      </c>
    </row>
    <row r="361" spans="1:12">
      <c r="A361" s="1" t="s">
        <v>1021</v>
      </c>
      <c r="B361" s="1">
        <v>390</v>
      </c>
      <c r="C361" s="1" t="s">
        <v>397</v>
      </c>
      <c r="D361" s="1">
        <v>336.33824856860758</v>
      </c>
      <c r="E361" s="1">
        <v>197.41147481719</v>
      </c>
      <c r="G361" s="1">
        <v>138.92677375141756</v>
      </c>
      <c r="H361" s="1">
        <v>332.65392430309021</v>
      </c>
      <c r="I361" s="1">
        <f t="shared" si="11"/>
        <v>471.58069805450776</v>
      </c>
      <c r="K361" s="1">
        <f>IFERROR(VLOOKUP(A361,'Raw Data - Approved 2014 SWCAP'!$F$4:$R$588,6,FALSE),0)</f>
        <v>197</v>
      </c>
      <c r="L361" s="1">
        <f t="shared" si="12"/>
        <v>0</v>
      </c>
    </row>
    <row r="362" spans="1:12">
      <c r="A362" s="1" t="s">
        <v>1022</v>
      </c>
      <c r="B362" s="1">
        <v>391</v>
      </c>
      <c r="C362" s="1" t="s">
        <v>398</v>
      </c>
      <c r="D362" s="1">
        <v>670.38848184083008</v>
      </c>
      <c r="E362" s="1">
        <v>386.02738887519803</v>
      </c>
      <c r="G362" s="1">
        <v>284.36109296563177</v>
      </c>
      <c r="H362" s="1">
        <v>663.04489674017293</v>
      </c>
      <c r="I362" s="1">
        <f t="shared" si="11"/>
        <v>947.4059897058047</v>
      </c>
      <c r="K362" s="1">
        <f>IFERROR(VLOOKUP(A362,'Raw Data - Approved 2014 SWCAP'!$F$4:$R$588,6,FALSE),0)</f>
        <v>386</v>
      </c>
      <c r="L362" s="1">
        <f t="shared" si="12"/>
        <v>0</v>
      </c>
    </row>
    <row r="363" spans="1:12">
      <c r="A363" s="1" t="s">
        <v>1023</v>
      </c>
      <c r="B363" s="1">
        <v>392</v>
      </c>
      <c r="C363" s="1" t="s">
        <v>399</v>
      </c>
      <c r="D363" s="1">
        <v>4469.6378814882646</v>
      </c>
      <c r="E363" s="1">
        <v>4253.1422693287705</v>
      </c>
      <c r="G363" s="1">
        <v>216.49561215949757</v>
      </c>
      <c r="H363" s="1">
        <v>4420.6764702454875</v>
      </c>
      <c r="I363" s="1">
        <f t="shared" si="11"/>
        <v>4637.1720824049853</v>
      </c>
      <c r="K363" s="1">
        <f>IFERROR(VLOOKUP(A363,'Raw Data - Approved 2014 SWCAP'!$F$4:$R$588,6,FALSE),0)</f>
        <v>4253</v>
      </c>
      <c r="L363" s="1">
        <f t="shared" si="12"/>
        <v>0</v>
      </c>
    </row>
    <row r="364" spans="1:12">
      <c r="A364" s="1" t="s">
        <v>1024</v>
      </c>
      <c r="B364" s="1">
        <v>393</v>
      </c>
      <c r="C364" s="1" t="s">
        <v>400</v>
      </c>
      <c r="D364" s="1">
        <v>4184.7799770883212</v>
      </c>
      <c r="E364" s="1">
        <v>3830.9553528880401</v>
      </c>
      <c r="G364" s="1">
        <v>353.82462420027764</v>
      </c>
      <c r="H364" s="1">
        <v>4138.9389629275647</v>
      </c>
      <c r="I364" s="1">
        <f t="shared" si="11"/>
        <v>4492.7635871278426</v>
      </c>
      <c r="K364" s="1">
        <f>IFERROR(VLOOKUP(A364,'Raw Data - Approved 2014 SWCAP'!$F$4:$R$588,6,FALSE),0)</f>
        <v>3831</v>
      </c>
      <c r="L364" s="1">
        <f t="shared" si="12"/>
        <v>0</v>
      </c>
    </row>
    <row r="365" spans="1:12">
      <c r="A365" s="1" t="s">
        <v>1025</v>
      </c>
      <c r="B365" s="1">
        <v>394</v>
      </c>
      <c r="C365" s="1" t="s">
        <v>401</v>
      </c>
      <c r="D365" s="1">
        <v>499.93134226014121</v>
      </c>
      <c r="E365" s="1">
        <v>771.07749322159896</v>
      </c>
      <c r="G365" s="1">
        <v>-271.14615096145741</v>
      </c>
      <c r="H365" s="1">
        <v>494.45498272262046</v>
      </c>
      <c r="I365" s="1">
        <f t="shared" si="11"/>
        <v>223.30883176116305</v>
      </c>
      <c r="K365" s="1">
        <f>IFERROR(VLOOKUP(A365,'Raw Data - Approved 2014 SWCAP'!$F$4:$R$588,6,FALSE),0)</f>
        <v>771</v>
      </c>
      <c r="L365" s="1">
        <f t="shared" si="12"/>
        <v>0</v>
      </c>
    </row>
    <row r="366" spans="1:12">
      <c r="A366" s="1" t="s">
        <v>1026</v>
      </c>
      <c r="B366" s="1">
        <v>395</v>
      </c>
      <c r="C366" s="1" t="s">
        <v>402</v>
      </c>
      <c r="D366" s="1">
        <v>13109.183640638348</v>
      </c>
      <c r="E366" s="1">
        <v>10083.6217681375</v>
      </c>
      <c r="G366" s="1">
        <v>3025.5618725008899</v>
      </c>
      <c r="H366" s="1">
        <v>12965.582716289491</v>
      </c>
      <c r="I366" s="1">
        <f t="shared" si="11"/>
        <v>15991.144588790381</v>
      </c>
      <c r="K366" s="1">
        <f>IFERROR(VLOOKUP(A366,'Raw Data - Approved 2014 SWCAP'!$F$4:$R$588,6,FALSE),0)</f>
        <v>10084</v>
      </c>
      <c r="L366" s="1">
        <f t="shared" si="12"/>
        <v>0</v>
      </c>
    </row>
    <row r="367" spans="1:12">
      <c r="A367" s="1" t="s">
        <v>1027</v>
      </c>
      <c r="B367" s="1">
        <v>396</v>
      </c>
      <c r="C367" s="1" t="s">
        <v>403</v>
      </c>
      <c r="D367" s="1">
        <v>11234.155105250771</v>
      </c>
      <c r="E367" s="1">
        <v>10192.100350834</v>
      </c>
      <c r="G367" s="1">
        <v>1042.0547544167373</v>
      </c>
      <c r="H367" s="1">
        <v>11111.093662096415</v>
      </c>
      <c r="I367" s="1">
        <f t="shared" si="11"/>
        <v>12153.148416513151</v>
      </c>
      <c r="K367" s="1">
        <f>IFERROR(VLOOKUP(A367,'Raw Data - Approved 2014 SWCAP'!$F$4:$R$588,6,FALSE),0)</f>
        <v>10192</v>
      </c>
      <c r="L367" s="1">
        <f t="shared" si="12"/>
        <v>0</v>
      </c>
    </row>
    <row r="368" spans="1:12">
      <c r="A368" s="1" t="s">
        <v>1028</v>
      </c>
      <c r="B368" s="1">
        <v>397</v>
      </c>
      <c r="C368" s="1" t="s">
        <v>404</v>
      </c>
      <c r="D368" s="1">
        <v>1768.635824105671</v>
      </c>
      <c r="E368" s="1">
        <v>1075.0129816777701</v>
      </c>
      <c r="G368" s="1">
        <v>693.62284242790383</v>
      </c>
      <c r="H368" s="1">
        <v>1749.2617924237327</v>
      </c>
      <c r="I368" s="1">
        <f t="shared" si="11"/>
        <v>2442.8846348516363</v>
      </c>
      <c r="K368" s="1">
        <f>IFERROR(VLOOKUP(A368,'Raw Data - Approved 2014 SWCAP'!$F$4:$R$588,6,FALSE),0)</f>
        <v>1075</v>
      </c>
      <c r="L368" s="1">
        <f t="shared" si="12"/>
        <v>0</v>
      </c>
    </row>
    <row r="369" spans="1:12">
      <c r="A369" s="1" t="s">
        <v>1029</v>
      </c>
      <c r="B369" s="1">
        <v>398</v>
      </c>
      <c r="C369" s="1" t="s">
        <v>405</v>
      </c>
      <c r="D369" s="1">
        <v>1134.8555870070024</v>
      </c>
      <c r="E369" s="1">
        <v>920.60202612768796</v>
      </c>
      <c r="G369" s="1">
        <v>214.25356087931436</v>
      </c>
      <c r="H369" s="1">
        <v>1122.4241255396782</v>
      </c>
      <c r="I369" s="1">
        <f t="shared" si="11"/>
        <v>1336.6776864189926</v>
      </c>
      <c r="K369" s="1">
        <f>IFERROR(VLOOKUP(A369,'Raw Data - Approved 2014 SWCAP'!$F$4:$R$588,6,FALSE),0)</f>
        <v>921</v>
      </c>
      <c r="L369" s="1">
        <f t="shared" si="12"/>
        <v>0</v>
      </c>
    </row>
    <row r="370" spans="1:12">
      <c r="A370" s="1" t="s">
        <v>1030</v>
      </c>
      <c r="B370" s="1">
        <v>399</v>
      </c>
      <c r="C370" s="1" t="s">
        <v>406</v>
      </c>
      <c r="D370" s="1">
        <v>594.88397706012233</v>
      </c>
      <c r="E370" s="1">
        <v>507.21067044614699</v>
      </c>
      <c r="G370" s="1">
        <v>87.673306613975626</v>
      </c>
      <c r="H370" s="1">
        <v>588.36748516192813</v>
      </c>
      <c r="I370" s="1">
        <f t="shared" si="11"/>
        <v>676.0407917759037</v>
      </c>
      <c r="K370" s="1">
        <f>IFERROR(VLOOKUP(A370,'Raw Data - Approved 2014 SWCAP'!$F$4:$R$588,6,FALSE),0)</f>
        <v>507</v>
      </c>
      <c r="L370" s="1">
        <f t="shared" si="12"/>
        <v>0</v>
      </c>
    </row>
    <row r="371" spans="1:12">
      <c r="A371" s="1" t="s">
        <v>1031</v>
      </c>
      <c r="B371" s="1">
        <v>400</v>
      </c>
      <c r="C371" s="1" t="s">
        <v>407</v>
      </c>
      <c r="D371" s="1">
        <v>1526.1062026888521</v>
      </c>
      <c r="E371" s="1">
        <v>1192.28712513352</v>
      </c>
      <c r="G371" s="1">
        <v>333.81907755532819</v>
      </c>
      <c r="H371" s="1">
        <v>1509.3888946269465</v>
      </c>
      <c r="I371" s="1">
        <f t="shared" si="11"/>
        <v>1843.2079721822747</v>
      </c>
      <c r="K371" s="1">
        <f>IFERROR(VLOOKUP(A371,'Raw Data - Approved 2014 SWCAP'!$F$4:$R$588,6,FALSE),0)</f>
        <v>1192</v>
      </c>
      <c r="L371" s="1">
        <f t="shared" si="12"/>
        <v>0</v>
      </c>
    </row>
    <row r="372" spans="1:12">
      <c r="A372" s="1" t="s">
        <v>1032</v>
      </c>
      <c r="B372" s="1">
        <v>401</v>
      </c>
      <c r="C372" s="1" t="s">
        <v>408</v>
      </c>
      <c r="D372" s="1">
        <v>6767.9492467070831</v>
      </c>
      <c r="E372" s="1">
        <v>5017.3787708487798</v>
      </c>
      <c r="G372" s="1">
        <v>1750.5704758583031</v>
      </c>
      <c r="H372" s="1">
        <v>6693.8116196499368</v>
      </c>
      <c r="I372" s="1">
        <f t="shared" si="11"/>
        <v>8444.3820955082392</v>
      </c>
      <c r="K372" s="1">
        <f>IFERROR(VLOOKUP(A372,'Raw Data - Approved 2014 SWCAP'!$F$4:$R$588,6,FALSE),0)</f>
        <v>5017</v>
      </c>
      <c r="L372" s="1">
        <f t="shared" si="12"/>
        <v>0</v>
      </c>
    </row>
    <row r="373" spans="1:12">
      <c r="A373" s="1" t="s">
        <v>1033</v>
      </c>
      <c r="B373" s="1">
        <v>402</v>
      </c>
      <c r="C373" s="1" t="s">
        <v>409</v>
      </c>
      <c r="D373" s="1">
        <v>11522.445032595293</v>
      </c>
      <c r="E373" s="1">
        <v>11004.223794265101</v>
      </c>
      <c r="G373" s="1">
        <v>518.2212383301445</v>
      </c>
      <c r="H373" s="1">
        <v>11396.22559721335</v>
      </c>
      <c r="I373" s="1">
        <f t="shared" si="11"/>
        <v>11914.446835543495</v>
      </c>
      <c r="K373" s="1">
        <f>IFERROR(VLOOKUP(A373,'Raw Data - Approved 2014 SWCAP'!$F$4:$R$588,6,FALSE),0)</f>
        <v>11004</v>
      </c>
      <c r="L373" s="1">
        <f t="shared" si="12"/>
        <v>0</v>
      </c>
    </row>
    <row r="374" spans="1:12">
      <c r="A374" s="1" t="s">
        <v>1034</v>
      </c>
      <c r="B374" s="1">
        <v>403</v>
      </c>
      <c r="C374" s="1" t="s">
        <v>410</v>
      </c>
      <c r="D374" s="1">
        <v>137.28091778310514</v>
      </c>
      <c r="E374" s="1">
        <v>101.637590994989</v>
      </c>
      <c r="G374" s="1">
        <v>35.643326788116219</v>
      </c>
      <c r="H374" s="1">
        <v>135.77711196044498</v>
      </c>
      <c r="I374" s="1">
        <f t="shared" si="11"/>
        <v>171.4204387485612</v>
      </c>
      <c r="K374" s="1">
        <f>IFERROR(VLOOKUP(A374,'Raw Data - Approved 2014 SWCAP'!$F$4:$R$588,6,FALSE),0)</f>
        <v>102</v>
      </c>
      <c r="L374" s="1">
        <f t="shared" si="12"/>
        <v>0</v>
      </c>
    </row>
    <row r="375" spans="1:12">
      <c r="A375" s="1" t="s">
        <v>1035</v>
      </c>
      <c r="B375" s="1">
        <v>404</v>
      </c>
      <c r="C375" s="1" t="s">
        <v>411</v>
      </c>
      <c r="D375" s="1">
        <v>5653.685797367546</v>
      </c>
      <c r="E375" s="1">
        <v>4288.3245123654897</v>
      </c>
      <c r="G375" s="1">
        <v>1365.3612850020525</v>
      </c>
      <c r="H375" s="1">
        <v>5591.7540609043253</v>
      </c>
      <c r="I375" s="1">
        <f t="shared" si="11"/>
        <v>6957.115345906378</v>
      </c>
      <c r="K375" s="1">
        <f>IFERROR(VLOOKUP(A375,'Raw Data - Approved 2014 SWCAP'!$F$4:$R$588,6,FALSE),0)</f>
        <v>4288</v>
      </c>
      <c r="L375" s="1">
        <f t="shared" si="12"/>
        <v>0</v>
      </c>
    </row>
    <row r="376" spans="1:12">
      <c r="A376" s="1" t="s">
        <v>1036</v>
      </c>
      <c r="B376" s="1">
        <v>405</v>
      </c>
      <c r="C376" s="1" t="s">
        <v>412</v>
      </c>
      <c r="D376" s="1">
        <v>3079.6685889343253</v>
      </c>
      <c r="E376" s="1">
        <v>2717.8282745871602</v>
      </c>
      <c r="G376" s="1">
        <v>361.84031434716957</v>
      </c>
      <c r="H376" s="1">
        <v>3045.9332116459818</v>
      </c>
      <c r="I376" s="1">
        <f t="shared" si="11"/>
        <v>3407.7735259931515</v>
      </c>
      <c r="K376" s="1">
        <f>IFERROR(VLOOKUP(A376,'Raw Data - Approved 2014 SWCAP'!$F$4:$R$588,6,FALSE),0)</f>
        <v>2718</v>
      </c>
      <c r="L376" s="1">
        <f t="shared" si="12"/>
        <v>0</v>
      </c>
    </row>
    <row r="377" spans="1:12">
      <c r="A377" s="1" t="s">
        <v>1037</v>
      </c>
      <c r="B377" s="1">
        <v>406</v>
      </c>
      <c r="C377" s="1" t="s">
        <v>413</v>
      </c>
      <c r="D377" s="1">
        <v>36548.75634445536</v>
      </c>
      <c r="E377" s="1">
        <v>34133.616737326702</v>
      </c>
      <c r="G377" s="1">
        <v>2415.1396071286458</v>
      </c>
      <c r="H377" s="1">
        <v>36148.393107602467</v>
      </c>
      <c r="I377" s="1">
        <f t="shared" si="11"/>
        <v>38563.532714731111</v>
      </c>
      <c r="K377" s="1">
        <f>IFERROR(VLOOKUP(A377,'Raw Data - Approved 2014 SWCAP'!$F$4:$R$588,6,FALSE),0)</f>
        <v>34134</v>
      </c>
      <c r="L377" s="1">
        <f t="shared" si="12"/>
        <v>0</v>
      </c>
    </row>
    <row r="378" spans="1:12">
      <c r="A378" s="1" t="s">
        <v>1038</v>
      </c>
      <c r="B378" s="1">
        <v>407</v>
      </c>
      <c r="C378" s="1" t="s">
        <v>414</v>
      </c>
      <c r="D378" s="1">
        <v>709.28474187937661</v>
      </c>
      <c r="E378" s="1">
        <v>513.07437761893402</v>
      </c>
      <c r="G378" s="1">
        <v>196.21036426044208</v>
      </c>
      <c r="H378" s="1">
        <v>701.51507846229902</v>
      </c>
      <c r="I378" s="1">
        <f t="shared" si="11"/>
        <v>897.72544272274104</v>
      </c>
      <c r="K378" s="1">
        <f>IFERROR(VLOOKUP(A378,'Raw Data - Approved 2014 SWCAP'!$F$4:$R$588,6,FALSE),0)</f>
        <v>513</v>
      </c>
      <c r="L378" s="1">
        <f t="shared" si="12"/>
        <v>0</v>
      </c>
    </row>
    <row r="379" spans="1:12">
      <c r="A379" s="1" t="s">
        <v>1039</v>
      </c>
      <c r="B379" s="1">
        <v>408</v>
      </c>
      <c r="C379" s="1" t="s">
        <v>415</v>
      </c>
      <c r="D379" s="1">
        <v>8.0080535373478003</v>
      </c>
      <c r="E379" s="1">
        <v>22.477544162353301</v>
      </c>
      <c r="G379" s="1">
        <v>-14.46949062500552</v>
      </c>
      <c r="H379" s="1">
        <v>7.9203315310259574</v>
      </c>
      <c r="I379" s="1">
        <f t="shared" si="11"/>
        <v>-6.5491590939795623</v>
      </c>
      <c r="K379" s="1">
        <f>IFERROR(VLOOKUP(A379,'Raw Data - Approved 2014 SWCAP'!$F$4:$R$588,6,FALSE),0)</f>
        <v>22</v>
      </c>
      <c r="L379" s="1">
        <f t="shared" si="12"/>
        <v>0</v>
      </c>
    </row>
    <row r="380" spans="1:12">
      <c r="A380" s="1" t="s">
        <v>1040</v>
      </c>
      <c r="B380" s="1">
        <v>409</v>
      </c>
      <c r="C380" s="1" t="s">
        <v>416</v>
      </c>
      <c r="D380" s="1">
        <v>657.80439771071212</v>
      </c>
      <c r="E380" s="1">
        <v>85.023754005423399</v>
      </c>
      <c r="G380" s="1">
        <v>572.78064370528875</v>
      </c>
      <c r="H380" s="1">
        <v>650.59866147713217</v>
      </c>
      <c r="I380" s="1">
        <f t="shared" si="11"/>
        <v>1223.3793051824209</v>
      </c>
      <c r="K380" s="1">
        <f>IFERROR(VLOOKUP(A380,'Raw Data - Approved 2014 SWCAP'!$F$4:$R$588,6,FALSE),0)</f>
        <v>85</v>
      </c>
      <c r="L380" s="1">
        <f t="shared" si="12"/>
        <v>0</v>
      </c>
    </row>
    <row r="381" spans="1:12">
      <c r="A381" s="1" t="s">
        <v>1041</v>
      </c>
      <c r="B381" s="1">
        <v>410</v>
      </c>
      <c r="C381" s="1" t="s">
        <v>417</v>
      </c>
      <c r="D381" s="1">
        <v>2302.8873958115887</v>
      </c>
      <c r="E381" s="1">
        <v>2401.1880872566098</v>
      </c>
      <c r="G381" s="1">
        <v>-98.300691445024597</v>
      </c>
      <c r="H381" s="1">
        <v>2277.661053136464</v>
      </c>
      <c r="I381" s="1">
        <f t="shared" si="11"/>
        <v>2179.3603616914393</v>
      </c>
      <c r="K381" s="1">
        <f>IFERROR(VLOOKUP(A381,'Raw Data - Approved 2014 SWCAP'!$F$4:$R$588,6,FALSE),0)</f>
        <v>2401</v>
      </c>
      <c r="L381" s="1">
        <f t="shared" si="12"/>
        <v>0</v>
      </c>
    </row>
    <row r="382" spans="1:12">
      <c r="A382" s="1" t="s">
        <v>1042</v>
      </c>
      <c r="B382" s="1">
        <v>411</v>
      </c>
      <c r="C382" s="1" t="s">
        <v>418</v>
      </c>
      <c r="D382" s="1">
        <v>402.69069216377511</v>
      </c>
      <c r="E382" s="1">
        <v>97.728452879797004</v>
      </c>
      <c r="G382" s="1">
        <v>304.96223928397802</v>
      </c>
      <c r="H382" s="1">
        <v>398.27952841730519</v>
      </c>
      <c r="I382" s="1">
        <f t="shared" si="11"/>
        <v>703.24176770128315</v>
      </c>
      <c r="K382" s="1">
        <f>IFERROR(VLOOKUP(A382,'Raw Data - Approved 2014 SWCAP'!$F$4:$R$588,6,FALSE),0)</f>
        <v>98</v>
      </c>
      <c r="L382" s="1">
        <f t="shared" si="12"/>
        <v>0</v>
      </c>
    </row>
    <row r="383" spans="1:12">
      <c r="A383" s="1" t="s">
        <v>1043</v>
      </c>
      <c r="B383" s="1">
        <v>412</v>
      </c>
      <c r="C383" s="1" t="s">
        <v>419</v>
      </c>
      <c r="D383" s="1">
        <v>782.50123136369939</v>
      </c>
      <c r="E383" s="1">
        <v>930.37487141566805</v>
      </c>
      <c r="G383" s="1">
        <v>-147.87364005196852</v>
      </c>
      <c r="H383" s="1">
        <v>773.92953817453633</v>
      </c>
      <c r="I383" s="1">
        <f t="shared" si="11"/>
        <v>626.05589812256778</v>
      </c>
      <c r="K383" s="1">
        <f>IFERROR(VLOOKUP(A383,'Raw Data - Approved 2014 SWCAP'!$F$4:$R$588,6,FALSE),0)</f>
        <v>930</v>
      </c>
      <c r="L383" s="1">
        <f t="shared" si="12"/>
        <v>0</v>
      </c>
    </row>
    <row r="384" spans="1:12">
      <c r="A384" s="1" t="s">
        <v>1044</v>
      </c>
      <c r="B384" s="1">
        <v>413</v>
      </c>
      <c r="C384" s="1" t="s">
        <v>420</v>
      </c>
      <c r="D384" s="1">
        <v>398.11466157100489</v>
      </c>
      <c r="E384" s="1">
        <v>69.387201544655895</v>
      </c>
      <c r="G384" s="1">
        <v>328.72746002634898</v>
      </c>
      <c r="H384" s="1">
        <v>393.75362468529039</v>
      </c>
      <c r="I384" s="1">
        <f t="shared" si="11"/>
        <v>722.48108471163937</v>
      </c>
      <c r="K384" s="1">
        <f>IFERROR(VLOOKUP(A384,'Raw Data - Approved 2014 SWCAP'!$F$4:$R$588,6,FALSE),0)</f>
        <v>69</v>
      </c>
      <c r="L384" s="1">
        <f t="shared" si="12"/>
        <v>0</v>
      </c>
    </row>
    <row r="385" spans="1:12">
      <c r="A385" s="1" t="s">
        <v>1045</v>
      </c>
      <c r="B385" s="1">
        <v>414</v>
      </c>
      <c r="C385" s="1" t="s">
        <v>421</v>
      </c>
      <c r="D385" s="1">
        <v>187.61725430357703</v>
      </c>
      <c r="E385" s="1">
        <v>143.660825733302</v>
      </c>
      <c r="G385" s="1">
        <v>43.956428570275371</v>
      </c>
      <c r="H385" s="1">
        <v>185.56205301260812</v>
      </c>
      <c r="I385" s="1">
        <f t="shared" si="11"/>
        <v>229.51848158288348</v>
      </c>
      <c r="K385" s="1">
        <f>IFERROR(VLOOKUP(A385,'Raw Data - Approved 2014 SWCAP'!$F$4:$R$588,6,FALSE),0)</f>
        <v>144</v>
      </c>
      <c r="L385" s="1">
        <f t="shared" si="12"/>
        <v>0</v>
      </c>
    </row>
    <row r="386" spans="1:12">
      <c r="A386" s="1" t="s">
        <v>1046</v>
      </c>
      <c r="B386" s="1">
        <v>415</v>
      </c>
      <c r="C386" s="1" t="s">
        <v>422</v>
      </c>
      <c r="D386" s="1">
        <v>25.168168260235944</v>
      </c>
      <c r="E386" s="1">
        <v>11.7274143455756</v>
      </c>
      <c r="G386" s="1">
        <v>13.440753914660299</v>
      </c>
      <c r="H386" s="1">
        <v>24.892470526081578</v>
      </c>
      <c r="I386" s="1">
        <f t="shared" si="11"/>
        <v>38.333224440741873</v>
      </c>
      <c r="K386" s="1">
        <f>IFERROR(VLOOKUP(A386,'Raw Data - Approved 2014 SWCAP'!$F$4:$R$588,6,FALSE),0)</f>
        <v>12</v>
      </c>
      <c r="L386" s="1">
        <f t="shared" si="12"/>
        <v>0</v>
      </c>
    </row>
    <row r="387" spans="1:12">
      <c r="A387" s="1" t="s">
        <v>1047</v>
      </c>
      <c r="B387" s="1">
        <v>416</v>
      </c>
      <c r="C387" s="1" t="s">
        <v>423</v>
      </c>
      <c r="D387" s="1">
        <v>228.80152963850855</v>
      </c>
      <c r="E387" s="1">
        <v>73.296339659847803</v>
      </c>
      <c r="G387" s="1">
        <v>155.50518997866078</v>
      </c>
      <c r="H387" s="1">
        <v>226.2951866007416</v>
      </c>
      <c r="I387" s="1">
        <f t="shared" si="11"/>
        <v>381.80037657940238</v>
      </c>
      <c r="K387" s="1">
        <f>IFERROR(VLOOKUP(A387,'Raw Data - Approved 2014 SWCAP'!$F$4:$R$588,6,FALSE),0)</f>
        <v>73</v>
      </c>
      <c r="L387" s="1">
        <f t="shared" si="12"/>
        <v>0</v>
      </c>
    </row>
    <row r="388" spans="1:12">
      <c r="A388" s="1" t="s">
        <v>1048</v>
      </c>
      <c r="B388" s="1">
        <v>417</v>
      </c>
      <c r="C388" s="1" t="s">
        <v>424</v>
      </c>
      <c r="D388" s="1">
        <v>109.82473422648411</v>
      </c>
      <c r="E388" s="1">
        <v>132.91069591652399</v>
      </c>
      <c r="G388" s="1">
        <v>-23.085961690039866</v>
      </c>
      <c r="H388" s="1">
        <v>108.62168956835599</v>
      </c>
      <c r="I388" s="1">
        <f t="shared" si="11"/>
        <v>85.535727878316123</v>
      </c>
      <c r="K388" s="1">
        <f>IFERROR(VLOOKUP(A388,'Raw Data - Approved 2014 SWCAP'!$F$4:$R$588,6,FALSE),0)</f>
        <v>133</v>
      </c>
      <c r="L388" s="1">
        <f t="shared" si="12"/>
        <v>0</v>
      </c>
    </row>
    <row r="389" spans="1:12">
      <c r="A389" s="1" t="s">
        <v>1049</v>
      </c>
      <c r="B389" s="1">
        <v>418</v>
      </c>
      <c r="C389" s="1" t="s">
        <v>425</v>
      </c>
      <c r="D389" s="1">
        <v>100.67267304094378</v>
      </c>
      <c r="E389" s="1">
        <v>16.613836989565499</v>
      </c>
      <c r="G389" s="1">
        <v>84.058836051378265</v>
      </c>
      <c r="H389" s="1">
        <v>99.569882104326297</v>
      </c>
      <c r="I389" s="1">
        <f t="shared" si="11"/>
        <v>183.62871815570458</v>
      </c>
      <c r="K389" s="1">
        <f>IFERROR(VLOOKUP(A389,'Raw Data - Approved 2014 SWCAP'!$F$4:$R$588,6,FALSE),0)</f>
        <v>17</v>
      </c>
      <c r="L389" s="1">
        <f t="shared" si="12"/>
        <v>0</v>
      </c>
    </row>
    <row r="390" spans="1:12">
      <c r="A390" s="1" t="s">
        <v>1050</v>
      </c>
      <c r="B390" s="1">
        <v>419</v>
      </c>
      <c r="C390" s="1" t="s">
        <v>426</v>
      </c>
      <c r="D390" s="1">
        <v>94.952634799981055</v>
      </c>
      <c r="E390" s="1">
        <v>223.79815709473499</v>
      </c>
      <c r="G390" s="1">
        <v>-128.84552229475418</v>
      </c>
      <c r="H390" s="1">
        <v>93.912502439307772</v>
      </c>
      <c r="I390" s="1">
        <f t="shared" si="11"/>
        <v>-34.933019855446403</v>
      </c>
      <c r="K390" s="1">
        <f>IFERROR(VLOOKUP(A390,'Raw Data - Approved 2014 SWCAP'!$F$4:$R$588,6,FALSE),0)</f>
        <v>224</v>
      </c>
      <c r="L390" s="1">
        <f t="shared" si="12"/>
        <v>0</v>
      </c>
    </row>
    <row r="391" spans="1:12">
      <c r="A391" s="1" t="s">
        <v>1051</v>
      </c>
      <c r="B391" s="1">
        <v>420</v>
      </c>
      <c r="C391" s="1" t="s">
        <v>427</v>
      </c>
      <c r="D391" s="1">
        <v>25.168168260235944</v>
      </c>
      <c r="E391" s="1">
        <v>6.8409917015857902</v>
      </c>
      <c r="G391" s="1">
        <v>18.327176558650152</v>
      </c>
      <c r="H391" s="1">
        <v>24.892470526081578</v>
      </c>
      <c r="I391" s="1">
        <f t="shared" si="11"/>
        <v>43.219647084731733</v>
      </c>
      <c r="K391" s="1">
        <f>IFERROR(VLOOKUP(A391,'Raw Data - Approved 2014 SWCAP'!$F$4:$R$588,6,FALSE),0)</f>
        <v>7</v>
      </c>
      <c r="L391" s="1">
        <f t="shared" si="12"/>
        <v>0</v>
      </c>
    </row>
    <row r="392" spans="1:12">
      <c r="A392" s="1" t="s">
        <v>1052</v>
      </c>
      <c r="B392" s="1">
        <v>421</v>
      </c>
      <c r="C392" s="1" t="s">
        <v>428</v>
      </c>
      <c r="D392" s="1">
        <v>9098.2928260752942</v>
      </c>
      <c r="E392" s="1">
        <v>6423.6912077890602</v>
      </c>
      <c r="G392" s="1">
        <v>2674.6016182862331</v>
      </c>
      <c r="H392" s="1">
        <v>8998.628095178492</v>
      </c>
      <c r="I392" s="1">
        <f t="shared" si="11"/>
        <v>11673.229713464725</v>
      </c>
      <c r="K392" s="1">
        <f>IFERROR(VLOOKUP(A392,'Raw Data - Approved 2014 SWCAP'!$F$4:$R$588,6,FALSE),0)</f>
        <v>6424</v>
      </c>
      <c r="L392" s="1">
        <f t="shared" si="12"/>
        <v>0</v>
      </c>
    </row>
    <row r="393" spans="1:12">
      <c r="A393" s="1" t="s">
        <v>1053</v>
      </c>
      <c r="B393" s="1">
        <v>422</v>
      </c>
      <c r="C393" s="1" t="s">
        <v>429</v>
      </c>
      <c r="D393" s="1">
        <v>128.12885659756478</v>
      </c>
      <c r="E393" s="1">
        <v>43.000519267110697</v>
      </c>
      <c r="G393" s="1">
        <v>85.128337330454102</v>
      </c>
      <c r="H393" s="1">
        <v>126.7253044964153</v>
      </c>
      <c r="I393" s="1">
        <f t="shared" si="11"/>
        <v>211.85364182686942</v>
      </c>
      <c r="K393" s="1">
        <f>IFERROR(VLOOKUP(A393,'Raw Data - Approved 2014 SWCAP'!$F$4:$R$588,6,FALSE),0)</f>
        <v>43</v>
      </c>
      <c r="L393" s="1">
        <f t="shared" si="12"/>
        <v>0</v>
      </c>
    </row>
    <row r="394" spans="1:12">
      <c r="A394" s="1" t="s">
        <v>1054</v>
      </c>
      <c r="B394" s="1">
        <v>423</v>
      </c>
      <c r="C394" s="1" t="s">
        <v>430</v>
      </c>
      <c r="D394" s="1">
        <v>553.69970172519072</v>
      </c>
      <c r="E394" s="1">
        <v>523.82450743571201</v>
      </c>
      <c r="G394" s="1">
        <v>29.875194289478589</v>
      </c>
      <c r="H394" s="1">
        <v>547.63435157379467</v>
      </c>
      <c r="I394" s="1">
        <f t="shared" si="11"/>
        <v>577.50954586327327</v>
      </c>
      <c r="K394" s="1">
        <f>IFERROR(VLOOKUP(A394,'Raw Data - Approved 2014 SWCAP'!$F$4:$R$588,6,FALSE),0)</f>
        <v>524</v>
      </c>
      <c r="L394" s="1">
        <f t="shared" si="12"/>
        <v>0</v>
      </c>
    </row>
    <row r="395" spans="1:12">
      <c r="A395" s="1" t="s">
        <v>1055</v>
      </c>
      <c r="B395" s="1">
        <v>424</v>
      </c>
      <c r="C395" s="1" t="s">
        <v>431</v>
      </c>
      <c r="D395" s="1">
        <v>2387.543961777837</v>
      </c>
      <c r="E395" s="1">
        <v>1750.31659107716</v>
      </c>
      <c r="G395" s="1">
        <v>637.22737070067183</v>
      </c>
      <c r="H395" s="1">
        <v>2361.3902721787385</v>
      </c>
      <c r="I395" s="1">
        <f t="shared" si="11"/>
        <v>2998.6176428794106</v>
      </c>
      <c r="K395" s="1">
        <f>IFERROR(VLOOKUP(A395,'Raw Data - Approved 2014 SWCAP'!$F$4:$R$588,6,FALSE),0)</f>
        <v>1750</v>
      </c>
      <c r="L395" s="1">
        <f t="shared" si="12"/>
        <v>0</v>
      </c>
    </row>
    <row r="396" spans="1:12">
      <c r="A396" s="1" t="s">
        <v>1056</v>
      </c>
      <c r="B396" s="1">
        <v>425</v>
      </c>
      <c r="C396" s="1" t="s">
        <v>432</v>
      </c>
      <c r="D396" s="1">
        <v>741.31695602876778</v>
      </c>
      <c r="E396" s="1">
        <v>579.52972557719602</v>
      </c>
      <c r="G396" s="1">
        <v>161.7872304515713</v>
      </c>
      <c r="H396" s="1">
        <v>733.19640458640276</v>
      </c>
      <c r="I396" s="1">
        <f t="shared" si="11"/>
        <v>894.98363503797407</v>
      </c>
      <c r="K396" s="1">
        <f>IFERROR(VLOOKUP(A396,'Raw Data - Approved 2014 SWCAP'!$F$4:$R$588,6,FALSE),0)</f>
        <v>580</v>
      </c>
      <c r="L396" s="1">
        <f t="shared" si="12"/>
        <v>0</v>
      </c>
    </row>
    <row r="397" spans="1:12">
      <c r="A397" s="1" t="s">
        <v>1057</v>
      </c>
      <c r="B397" s="1">
        <v>426</v>
      </c>
      <c r="C397" s="1" t="s">
        <v>433</v>
      </c>
      <c r="D397" s="1">
        <v>27.456183556621031</v>
      </c>
      <c r="E397" s="1">
        <v>24.432113219949301</v>
      </c>
      <c r="G397" s="1">
        <v>3.0240703366717674</v>
      </c>
      <c r="H397" s="1">
        <v>27.155422392088997</v>
      </c>
      <c r="I397" s="1">
        <f t="shared" si="11"/>
        <v>30.179492728760763</v>
      </c>
      <c r="K397" s="1">
        <f>IFERROR(VLOOKUP(A397,'Raw Data - Approved 2014 SWCAP'!$F$4:$R$588,6,FALSE),0)</f>
        <v>24</v>
      </c>
      <c r="L397" s="1">
        <f t="shared" si="12"/>
        <v>0</v>
      </c>
    </row>
    <row r="398" spans="1:12">
      <c r="A398" s="1" t="s">
        <v>1058</v>
      </c>
      <c r="B398" s="1">
        <v>427</v>
      </c>
      <c r="C398" s="1" t="s">
        <v>434</v>
      </c>
      <c r="D398" s="1">
        <v>408.41073040473776</v>
      </c>
      <c r="E398" s="1">
        <v>429.027908142309</v>
      </c>
      <c r="G398" s="1">
        <v>-20.617177737571222</v>
      </c>
      <c r="H398" s="1">
        <v>403.93690808232384</v>
      </c>
      <c r="I398" s="1">
        <f t="shared" si="11"/>
        <v>383.3197303447526</v>
      </c>
      <c r="K398" s="1">
        <f>IFERROR(VLOOKUP(A398,'Raw Data - Approved 2014 SWCAP'!$F$4:$R$588,6,FALSE),0)</f>
        <v>429</v>
      </c>
      <c r="L398" s="1">
        <f t="shared" si="12"/>
        <v>0</v>
      </c>
    </row>
    <row r="399" spans="1:12">
      <c r="A399" s="1" t="s">
        <v>1059</v>
      </c>
      <c r="B399" s="1">
        <v>428</v>
      </c>
      <c r="C399" s="1" t="s">
        <v>435</v>
      </c>
      <c r="D399" s="1">
        <v>4225.9642524232531</v>
      </c>
      <c r="E399" s="1">
        <v>1841.20405225538</v>
      </c>
      <c r="G399" s="1">
        <v>2384.760200167877</v>
      </c>
      <c r="H399" s="1">
        <v>4179.6720965156974</v>
      </c>
      <c r="I399" s="1">
        <f t="shared" si="11"/>
        <v>6564.4322966835744</v>
      </c>
      <c r="K399" s="1">
        <f>IFERROR(VLOOKUP(A399,'Raw Data - Approved 2014 SWCAP'!$F$4:$R$588,6,FALSE),0)</f>
        <v>1841</v>
      </c>
      <c r="L399" s="1">
        <f t="shared" si="12"/>
        <v>0</v>
      </c>
    </row>
    <row r="400" spans="1:12">
      <c r="A400" s="1" t="s">
        <v>1060</v>
      </c>
      <c r="B400" s="1">
        <v>429</v>
      </c>
      <c r="C400" s="1" t="s">
        <v>436</v>
      </c>
      <c r="D400" s="1">
        <v>2624.353544953693</v>
      </c>
      <c r="E400" s="1">
        <v>663.57619505382195</v>
      </c>
      <c r="G400" s="1">
        <v>1960.7773498998713</v>
      </c>
      <c r="H400" s="1">
        <v>2595.6057903105061</v>
      </c>
      <c r="I400" s="1">
        <f t="shared" si="11"/>
        <v>4556.383140210377</v>
      </c>
      <c r="K400" s="1">
        <f>IFERROR(VLOOKUP(A400,'Raw Data - Approved 2014 SWCAP'!$F$4:$R$588,6,FALSE),0)</f>
        <v>664</v>
      </c>
      <c r="L400" s="1">
        <f t="shared" si="12"/>
        <v>0</v>
      </c>
    </row>
    <row r="401" spans="1:12">
      <c r="A401" s="1" t="s">
        <v>1061</v>
      </c>
      <c r="B401" s="1">
        <v>430</v>
      </c>
      <c r="C401" s="1" t="s">
        <v>437</v>
      </c>
      <c r="D401" s="1">
        <v>194.48130019273228</v>
      </c>
      <c r="E401" s="1">
        <v>221.843588037139</v>
      </c>
      <c r="G401" s="1">
        <v>-27.362287844407007</v>
      </c>
      <c r="H401" s="1">
        <v>192.35090861063037</v>
      </c>
      <c r="I401" s="1">
        <f t="shared" si="11"/>
        <v>164.98862076622336</v>
      </c>
      <c r="K401" s="1">
        <f>IFERROR(VLOOKUP(A401,'Raw Data - Approved 2014 SWCAP'!$F$4:$R$588,6,FALSE),0)</f>
        <v>222</v>
      </c>
      <c r="L401" s="1">
        <f t="shared" si="12"/>
        <v>0</v>
      </c>
    </row>
    <row r="402" spans="1:12">
      <c r="A402" s="1" t="s">
        <v>1063</v>
      </c>
      <c r="B402" s="1">
        <v>432</v>
      </c>
      <c r="C402" s="1" t="s">
        <v>439</v>
      </c>
      <c r="D402" s="1">
        <v>11.440076481925429</v>
      </c>
      <c r="E402" s="1">
        <v>3.90913811519188</v>
      </c>
      <c r="G402" s="1">
        <v>7.5309383667335474</v>
      </c>
      <c r="H402" s="1">
        <v>11.314759330037081</v>
      </c>
      <c r="I402" s="1">
        <f t="shared" si="11"/>
        <v>18.845697696770628</v>
      </c>
      <c r="K402" s="1">
        <f>IFERROR(VLOOKUP(A402,'Raw Data - Approved 2014 SWCAP'!$F$4:$R$588,6,FALSE),0)</f>
        <v>4</v>
      </c>
      <c r="L402" s="1">
        <f t="shared" si="12"/>
        <v>0</v>
      </c>
    </row>
    <row r="403" spans="1:12">
      <c r="A403" s="1" t="s">
        <v>1064</v>
      </c>
      <c r="B403" s="1">
        <v>433</v>
      </c>
      <c r="C403" s="1" t="s">
        <v>440</v>
      </c>
      <c r="D403" s="1">
        <v>395.8266462746198</v>
      </c>
      <c r="E403" s="1">
        <v>572.68873387561098</v>
      </c>
      <c r="G403" s="1">
        <v>-176.86208760099083</v>
      </c>
      <c r="H403" s="1">
        <v>391.49067281928302</v>
      </c>
      <c r="I403" s="1">
        <f t="shared" si="11"/>
        <v>214.62858521829219</v>
      </c>
      <c r="K403" s="1">
        <f>IFERROR(VLOOKUP(A403,'Raw Data - Approved 2014 SWCAP'!$F$4:$R$588,6,FALSE),0)</f>
        <v>573</v>
      </c>
      <c r="L403" s="1">
        <f t="shared" si="12"/>
        <v>0</v>
      </c>
    </row>
    <row r="404" spans="1:12">
      <c r="A404" s="1" t="s">
        <v>1066</v>
      </c>
      <c r="B404" s="1">
        <v>435</v>
      </c>
      <c r="C404" s="1" t="s">
        <v>442</v>
      </c>
      <c r="D404" s="1">
        <v>100.67267304094378</v>
      </c>
      <c r="E404" s="1">
        <v>57.659787199080199</v>
      </c>
      <c r="G404" s="1">
        <v>43.012885841863515</v>
      </c>
      <c r="H404" s="1">
        <v>99.569882104326297</v>
      </c>
      <c r="I404" s="1">
        <f t="shared" ref="I404:I467" si="13">SUM(G404:H404)</f>
        <v>142.58276794618982</v>
      </c>
      <c r="K404" s="1">
        <f>IFERROR(VLOOKUP(A404,'Raw Data - Approved 2014 SWCAP'!$F$4:$R$588,6,FALSE),0)</f>
        <v>58</v>
      </c>
      <c r="L404" s="1">
        <f t="shared" ref="L404:L467" si="14">ROUND(K404-E404,0)</f>
        <v>0</v>
      </c>
    </row>
    <row r="405" spans="1:12">
      <c r="A405" s="1" t="s">
        <v>1067</v>
      </c>
      <c r="B405" s="1">
        <v>436</v>
      </c>
      <c r="C405" s="1" t="s">
        <v>443</v>
      </c>
      <c r="D405" s="1">
        <v>324.89817208668217</v>
      </c>
      <c r="E405" s="1">
        <v>816.03258154630498</v>
      </c>
      <c r="G405" s="1">
        <v>-491.13440945962316</v>
      </c>
      <c r="H405" s="1">
        <v>321.33916497305307</v>
      </c>
      <c r="I405" s="1">
        <f t="shared" si="13"/>
        <v>-169.79524448657008</v>
      </c>
      <c r="K405" s="1">
        <f>IFERROR(VLOOKUP(A405,'Raw Data - Approved 2014 SWCAP'!$F$4:$R$588,6,FALSE),0)</f>
        <v>816</v>
      </c>
      <c r="L405" s="1">
        <f t="shared" si="14"/>
        <v>0</v>
      </c>
    </row>
    <row r="406" spans="1:12">
      <c r="A406" s="1" t="s">
        <v>1068</v>
      </c>
      <c r="B406" s="1">
        <v>437</v>
      </c>
      <c r="C406" s="1" t="s">
        <v>444</v>
      </c>
      <c r="D406" s="1">
        <v>55447.762692596167</v>
      </c>
      <c r="E406" s="1">
        <v>44140.033027689104</v>
      </c>
      <c r="G406" s="1">
        <v>11307.729664907036</v>
      </c>
      <c r="H406" s="1">
        <v>54840.375520823727</v>
      </c>
      <c r="I406" s="1">
        <f t="shared" si="13"/>
        <v>66148.105185730761</v>
      </c>
      <c r="K406" s="1">
        <f>IFERROR(VLOOKUP(A406,'Raw Data - Approved 2014 SWCAP'!$F$4:$R$588,6,FALSE),0)</f>
        <v>44140</v>
      </c>
      <c r="L406" s="1">
        <f t="shared" si="14"/>
        <v>0</v>
      </c>
    </row>
    <row r="407" spans="1:12">
      <c r="A407" s="1" t="s">
        <v>1069</v>
      </c>
      <c r="B407" s="1">
        <v>438</v>
      </c>
      <c r="C407" s="1" t="s">
        <v>445</v>
      </c>
      <c r="D407" s="1">
        <v>16.016107074695601</v>
      </c>
      <c r="E407" s="1">
        <v>72.319055131049794</v>
      </c>
      <c r="G407" s="1">
        <v>-56.302948056354211</v>
      </c>
      <c r="H407" s="1">
        <v>15.840663062051915</v>
      </c>
      <c r="I407" s="1">
        <f t="shared" si="13"/>
        <v>-40.462284994302294</v>
      </c>
      <c r="K407" s="1">
        <f>IFERROR(VLOOKUP(A407,'Raw Data - Approved 2014 SWCAP'!$F$4:$R$588,6,FALSE),0)</f>
        <v>72</v>
      </c>
      <c r="L407" s="1">
        <f t="shared" si="14"/>
        <v>0</v>
      </c>
    </row>
    <row r="408" spans="1:12">
      <c r="A408" s="1" t="s">
        <v>1070</v>
      </c>
      <c r="B408" s="1">
        <v>439</v>
      </c>
      <c r="C408" s="1" t="s">
        <v>446</v>
      </c>
      <c r="D408" s="1">
        <v>4358.6691396135884</v>
      </c>
      <c r="E408" s="1">
        <v>1564.6325306055501</v>
      </c>
      <c r="G408" s="1">
        <v>2794.0366090080374</v>
      </c>
      <c r="H408" s="1">
        <v>4310.9233047441276</v>
      </c>
      <c r="I408" s="1">
        <f t="shared" si="13"/>
        <v>7104.9599137521654</v>
      </c>
      <c r="K408" s="1">
        <f>IFERROR(VLOOKUP(A408,'Raw Data - Approved 2014 SWCAP'!$F$4:$R$588,6,FALSE),0)</f>
        <v>1565</v>
      </c>
      <c r="L408" s="1">
        <f t="shared" si="14"/>
        <v>0</v>
      </c>
    </row>
    <row r="409" spans="1:12">
      <c r="A409" s="1" t="s">
        <v>1071</v>
      </c>
      <c r="B409" s="1">
        <v>440</v>
      </c>
      <c r="C409" s="1" t="s">
        <v>447</v>
      </c>
      <c r="D409" s="1">
        <v>19.448130019273229</v>
      </c>
      <c r="E409" s="1">
        <v>14.6592679319696</v>
      </c>
      <c r="G409" s="1">
        <v>4.7888620873036718</v>
      </c>
      <c r="H409" s="1">
        <v>19.235090861063039</v>
      </c>
      <c r="I409" s="1">
        <f t="shared" si="13"/>
        <v>24.023952948366713</v>
      </c>
      <c r="K409" s="1">
        <f>IFERROR(VLOOKUP(A409,'Raw Data - Approved 2014 SWCAP'!$F$4:$R$588,6,FALSE),0)</f>
        <v>15</v>
      </c>
      <c r="L409" s="1">
        <f t="shared" si="14"/>
        <v>0</v>
      </c>
    </row>
    <row r="410" spans="1:12">
      <c r="A410" s="1" t="s">
        <v>1072</v>
      </c>
      <c r="B410" s="1">
        <v>441</v>
      </c>
      <c r="C410" s="1" t="s">
        <v>448</v>
      </c>
      <c r="D410" s="1">
        <v>197.9133231373099</v>
      </c>
      <c r="E410" s="1">
        <v>163.20651630926099</v>
      </c>
      <c r="G410" s="1">
        <v>34.706806828048848</v>
      </c>
      <c r="H410" s="1">
        <v>195.74533640964151</v>
      </c>
      <c r="I410" s="1">
        <f t="shared" si="13"/>
        <v>230.45214323769036</v>
      </c>
      <c r="K410" s="1">
        <f>IFERROR(VLOOKUP(A410,'Raw Data - Approved 2014 SWCAP'!$F$4:$R$588,6,FALSE),0)</f>
        <v>163</v>
      </c>
      <c r="L410" s="1">
        <f t="shared" si="14"/>
        <v>0</v>
      </c>
    </row>
    <row r="411" spans="1:12">
      <c r="A411" s="1" t="s">
        <v>1073</v>
      </c>
      <c r="B411" s="1">
        <v>442</v>
      </c>
      <c r="C411" s="1" t="s">
        <v>449</v>
      </c>
      <c r="D411" s="1">
        <v>252.82569025055199</v>
      </c>
      <c r="E411" s="1">
        <v>124.115135157342</v>
      </c>
      <c r="G411" s="1">
        <v>128.71055509320973</v>
      </c>
      <c r="H411" s="1">
        <v>250.05618119381947</v>
      </c>
      <c r="I411" s="1">
        <f t="shared" si="13"/>
        <v>378.76673628702918</v>
      </c>
      <c r="K411" s="1">
        <f>IFERROR(VLOOKUP(A411,'Raw Data - Approved 2014 SWCAP'!$F$4:$R$588,6,FALSE),0)</f>
        <v>124</v>
      </c>
      <c r="L411" s="1">
        <f t="shared" si="14"/>
        <v>0</v>
      </c>
    </row>
    <row r="412" spans="1:12">
      <c r="A412" s="1" t="s">
        <v>1074</v>
      </c>
      <c r="B412" s="1">
        <v>443</v>
      </c>
      <c r="C412" s="1" t="s">
        <v>450</v>
      </c>
      <c r="D412" s="1">
        <v>753.90104015888573</v>
      </c>
      <c r="E412" s="1">
        <v>688.98559280256904</v>
      </c>
      <c r="G412" s="1">
        <v>64.915447356316591</v>
      </c>
      <c r="H412" s="1">
        <v>745.64263984944364</v>
      </c>
      <c r="I412" s="1">
        <f t="shared" si="13"/>
        <v>810.55808720576022</v>
      </c>
      <c r="K412" s="1">
        <f>IFERROR(VLOOKUP(A412,'Raw Data - Approved 2014 SWCAP'!$F$4:$R$588,6,FALSE),0)</f>
        <v>689</v>
      </c>
      <c r="L412" s="1">
        <f t="shared" si="14"/>
        <v>0</v>
      </c>
    </row>
    <row r="413" spans="1:12">
      <c r="A413" s="1" t="s">
        <v>1075</v>
      </c>
      <c r="B413" s="1">
        <v>444</v>
      </c>
      <c r="C413" s="1" t="s">
        <v>451</v>
      </c>
      <c r="D413" s="1">
        <v>1765.2038011610935</v>
      </c>
      <c r="E413" s="1">
        <v>1315.4249757620701</v>
      </c>
      <c r="G413" s="1">
        <v>449.77882539902538</v>
      </c>
      <c r="H413" s="1">
        <v>1745.8673646247214</v>
      </c>
      <c r="I413" s="1">
        <f t="shared" si="13"/>
        <v>2195.6461900237468</v>
      </c>
      <c r="K413" s="1">
        <f>IFERROR(VLOOKUP(A413,'Raw Data - Approved 2014 SWCAP'!$F$4:$R$588,6,FALSE),0)</f>
        <v>1315</v>
      </c>
      <c r="L413" s="1">
        <f t="shared" si="14"/>
        <v>0</v>
      </c>
    </row>
    <row r="414" spans="1:12">
      <c r="A414" s="1" t="s">
        <v>1076</v>
      </c>
      <c r="B414" s="1">
        <v>445</v>
      </c>
      <c r="C414" s="1" t="s">
        <v>452</v>
      </c>
      <c r="D414" s="1">
        <v>7462.3618891599563</v>
      </c>
      <c r="E414" s="1">
        <v>6523.3742297264498</v>
      </c>
      <c r="G414" s="1">
        <v>938.98765943350429</v>
      </c>
      <c r="H414" s="1">
        <v>7380.6175109831875</v>
      </c>
      <c r="I414" s="1">
        <f t="shared" si="13"/>
        <v>8319.6051704166912</v>
      </c>
      <c r="K414" s="1">
        <f>IFERROR(VLOOKUP(A414,'Raw Data - Approved 2014 SWCAP'!$F$4:$R$588,6,FALSE),0)</f>
        <v>6523</v>
      </c>
      <c r="L414" s="1">
        <f t="shared" si="14"/>
        <v>0</v>
      </c>
    </row>
    <row r="415" spans="1:12">
      <c r="A415" s="1" t="s">
        <v>1077</v>
      </c>
      <c r="B415" s="1">
        <v>446</v>
      </c>
      <c r="C415" s="1" t="s">
        <v>453</v>
      </c>
      <c r="D415" s="1">
        <v>4880.3366271893883</v>
      </c>
      <c r="E415" s="1">
        <v>4208.1871810040602</v>
      </c>
      <c r="G415" s="1">
        <v>672.14944618532706</v>
      </c>
      <c r="H415" s="1">
        <v>4826.8763301938188</v>
      </c>
      <c r="I415" s="1">
        <f t="shared" si="13"/>
        <v>5499.025776379146</v>
      </c>
      <c r="K415" s="1">
        <f>IFERROR(VLOOKUP(A415,'Raw Data - Approved 2014 SWCAP'!$F$4:$R$588,6,FALSE),0)</f>
        <v>4208</v>
      </c>
      <c r="L415" s="1">
        <f t="shared" si="14"/>
        <v>0</v>
      </c>
    </row>
    <row r="416" spans="1:12">
      <c r="A416" s="1" t="s">
        <v>1078</v>
      </c>
      <c r="B416" s="1">
        <v>447</v>
      </c>
      <c r="C416" s="1" t="s">
        <v>454</v>
      </c>
      <c r="D416" s="1">
        <v>0</v>
      </c>
      <c r="E416" s="1">
        <v>5250.9497732314903</v>
      </c>
      <c r="G416" s="1">
        <v>-5250.9497732314949</v>
      </c>
      <c r="H416" s="1">
        <v>0</v>
      </c>
      <c r="I416" s="1">
        <f t="shared" si="13"/>
        <v>-5250.9497732314949</v>
      </c>
      <c r="K416" s="1">
        <f>IFERROR(VLOOKUP(A416,'Raw Data - Approved 2014 SWCAP'!$F$4:$R$588,6,FALSE),0)</f>
        <v>5251</v>
      </c>
      <c r="L416" s="1">
        <f t="shared" si="14"/>
        <v>0</v>
      </c>
    </row>
    <row r="417" spans="1:12">
      <c r="A417" s="1" t="s">
        <v>1079</v>
      </c>
      <c r="B417" s="1">
        <v>448</v>
      </c>
      <c r="C417" s="1" t="s">
        <v>455</v>
      </c>
      <c r="D417" s="1">
        <v>37.752252390353917</v>
      </c>
      <c r="E417" s="1">
        <v>35.182243036726902</v>
      </c>
      <c r="G417" s="1">
        <v>2.5700093536269786</v>
      </c>
      <c r="H417" s="1">
        <v>37.338705789122365</v>
      </c>
      <c r="I417" s="1">
        <f t="shared" si="13"/>
        <v>39.908715142749344</v>
      </c>
      <c r="K417" s="1">
        <f>IFERROR(VLOOKUP(A417,'Raw Data - Approved 2014 SWCAP'!$F$4:$R$588,6,FALSE),0)</f>
        <v>35</v>
      </c>
      <c r="L417" s="1">
        <f t="shared" si="14"/>
        <v>0</v>
      </c>
    </row>
    <row r="418" spans="1:12">
      <c r="A418" s="1" t="s">
        <v>1080</v>
      </c>
      <c r="B418" s="1">
        <v>449</v>
      </c>
      <c r="C418" s="1" t="s">
        <v>456</v>
      </c>
      <c r="D418" s="1">
        <v>420.99481453485578</v>
      </c>
      <c r="E418" s="1">
        <v>666.50804864021597</v>
      </c>
      <c r="G418" s="1">
        <v>-245.51323410536006</v>
      </c>
      <c r="H418" s="1">
        <v>416.3831433453646</v>
      </c>
      <c r="I418" s="1">
        <f t="shared" si="13"/>
        <v>170.86990924000455</v>
      </c>
      <c r="K418" s="1">
        <f>IFERROR(VLOOKUP(A418,'Raw Data - Approved 2014 SWCAP'!$F$4:$R$588,6,FALSE),0)</f>
        <v>667</v>
      </c>
      <c r="L418" s="1">
        <f t="shared" si="14"/>
        <v>0</v>
      </c>
    </row>
    <row r="419" spans="1:12">
      <c r="A419" s="1" t="s">
        <v>1081</v>
      </c>
      <c r="B419" s="1">
        <v>450</v>
      </c>
      <c r="C419" s="1" t="s">
        <v>457</v>
      </c>
      <c r="D419" s="1">
        <v>109.82473422648411</v>
      </c>
      <c r="E419" s="1">
        <v>66.455347958261996</v>
      </c>
      <c r="G419" s="1">
        <v>43.369386268222122</v>
      </c>
      <c r="H419" s="1">
        <v>108.62168956835599</v>
      </c>
      <c r="I419" s="1">
        <f t="shared" si="13"/>
        <v>151.99107583657812</v>
      </c>
      <c r="K419" s="1">
        <f>IFERROR(VLOOKUP(A419,'Raw Data - Approved 2014 SWCAP'!$F$4:$R$588,6,FALSE),0)</f>
        <v>66</v>
      </c>
      <c r="L419" s="1">
        <f t="shared" si="14"/>
        <v>0</v>
      </c>
    </row>
    <row r="420" spans="1:12">
      <c r="A420" s="1" t="s">
        <v>1082</v>
      </c>
      <c r="B420" s="1">
        <v>451</v>
      </c>
      <c r="C420" s="1" t="s">
        <v>458</v>
      </c>
      <c r="D420" s="1">
        <v>4.5760305927701719</v>
      </c>
      <c r="E420" s="1">
        <v>3.90913811519188</v>
      </c>
      <c r="G420" s="1">
        <v>0.66689247757828973</v>
      </c>
      <c r="H420" s="1">
        <v>4.5259037320148323</v>
      </c>
      <c r="I420" s="1">
        <f t="shared" si="13"/>
        <v>5.1927962095931219</v>
      </c>
      <c r="K420" s="1">
        <f>IFERROR(VLOOKUP(A420,'Raw Data - Approved 2014 SWCAP'!$F$4:$R$588,6,FALSE),0)</f>
        <v>4</v>
      </c>
      <c r="L420" s="1">
        <f t="shared" si="14"/>
        <v>0</v>
      </c>
    </row>
    <row r="421" spans="1:12">
      <c r="A421" s="1" t="s">
        <v>1255</v>
      </c>
      <c r="B421" s="1">
        <v>452</v>
      </c>
      <c r="C421" s="1" t="s">
        <v>459</v>
      </c>
      <c r="D421" s="1">
        <v>8.0080535373478003</v>
      </c>
      <c r="E421" s="1">
        <v>0</v>
      </c>
      <c r="G421" s="1">
        <v>0</v>
      </c>
      <c r="H421" s="1">
        <v>7.9203315310259574</v>
      </c>
      <c r="I421" s="1">
        <f t="shared" si="13"/>
        <v>7.9203315310259574</v>
      </c>
      <c r="K421" s="1">
        <f>IFERROR(VLOOKUP(A421,'Raw Data - Approved 2014 SWCAP'!$F$4:$R$588,6,FALSE),0)</f>
        <v>0</v>
      </c>
      <c r="L421" s="1">
        <f t="shared" si="14"/>
        <v>0</v>
      </c>
    </row>
    <row r="422" spans="1:12">
      <c r="A422" s="1" t="s">
        <v>1083</v>
      </c>
      <c r="B422" s="1">
        <v>453</v>
      </c>
      <c r="C422" s="1" t="s">
        <v>460</v>
      </c>
      <c r="D422" s="1">
        <v>44.616298279509174</v>
      </c>
      <c r="E422" s="1">
        <v>65.478063429464001</v>
      </c>
      <c r="G422" s="1">
        <v>-20.861765149954849</v>
      </c>
      <c r="H422" s="1">
        <v>44.127561387144617</v>
      </c>
      <c r="I422" s="1">
        <f t="shared" si="13"/>
        <v>23.265796237189768</v>
      </c>
      <c r="K422" s="1">
        <f>IFERROR(VLOOKUP(A422,'Raw Data - Approved 2014 SWCAP'!$F$4:$R$588,6,FALSE),0)</f>
        <v>65</v>
      </c>
      <c r="L422" s="1">
        <f t="shared" si="14"/>
        <v>0</v>
      </c>
    </row>
    <row r="423" spans="1:12">
      <c r="A423" s="1" t="s">
        <v>1256</v>
      </c>
      <c r="B423" s="1">
        <v>454</v>
      </c>
      <c r="C423" s="1" t="s">
        <v>461</v>
      </c>
      <c r="D423" s="1">
        <v>2999.5880535608471</v>
      </c>
      <c r="E423" s="1">
        <v>0</v>
      </c>
      <c r="G423" s="1">
        <v>0</v>
      </c>
      <c r="H423" s="1">
        <v>2966.7298963357225</v>
      </c>
      <c r="I423" s="1">
        <f t="shared" si="13"/>
        <v>2966.7298963357225</v>
      </c>
      <c r="K423" s="1">
        <f>IFERROR(VLOOKUP(A423,'Raw Data - Approved 2014 SWCAP'!$F$4:$R$588,6,FALSE),0)</f>
        <v>0</v>
      </c>
      <c r="L423" s="1">
        <f t="shared" si="14"/>
        <v>0</v>
      </c>
    </row>
    <row r="424" spans="1:12">
      <c r="A424" s="1" t="s">
        <v>1084</v>
      </c>
      <c r="B424" s="1">
        <v>455</v>
      </c>
      <c r="C424" s="1" t="s">
        <v>462</v>
      </c>
      <c r="D424" s="1">
        <v>37608.107426681658</v>
      </c>
      <c r="E424" s="1">
        <v>35424.609599868803</v>
      </c>
      <c r="G424" s="1">
        <v>2183.4978268128216</v>
      </c>
      <c r="H424" s="1">
        <v>37196.139821563898</v>
      </c>
      <c r="I424" s="1">
        <f t="shared" si="13"/>
        <v>39379.637648376724</v>
      </c>
      <c r="K424" s="1">
        <f>IFERROR(VLOOKUP(A424,'Raw Data - Approved 2014 SWCAP'!$F$4:$R$588,6,FALSE),0)</f>
        <v>35425</v>
      </c>
      <c r="L424" s="1">
        <f t="shared" si="14"/>
        <v>0</v>
      </c>
    </row>
    <row r="425" spans="1:12">
      <c r="A425" s="1" t="s">
        <v>1085</v>
      </c>
      <c r="B425" s="1">
        <v>456</v>
      </c>
      <c r="C425" s="1" t="s">
        <v>463</v>
      </c>
      <c r="D425" s="1">
        <v>24673.956956216767</v>
      </c>
      <c r="E425" s="1">
        <v>20423.29208282</v>
      </c>
      <c r="G425" s="1">
        <v>4250.6648733967786</v>
      </c>
      <c r="H425" s="1">
        <v>24403.672923023976</v>
      </c>
      <c r="I425" s="1">
        <f t="shared" si="13"/>
        <v>28654.337796420754</v>
      </c>
      <c r="K425" s="1">
        <f>IFERROR(VLOOKUP(A425,'Raw Data - Approved 2014 SWCAP'!$F$4:$R$588,6,FALSE),0)</f>
        <v>20423</v>
      </c>
      <c r="L425" s="1">
        <f t="shared" si="14"/>
        <v>0</v>
      </c>
    </row>
    <row r="426" spans="1:12">
      <c r="A426" s="1" t="s">
        <v>1086</v>
      </c>
      <c r="B426" s="1">
        <v>457</v>
      </c>
      <c r="C426" s="1" t="s">
        <v>464</v>
      </c>
      <c r="D426" s="1">
        <v>29.744198853006115</v>
      </c>
      <c r="E426" s="1">
        <v>4.8864226439898504</v>
      </c>
      <c r="G426" s="1">
        <v>24.857776209016262</v>
      </c>
      <c r="H426" s="1">
        <v>29.41837425809641</v>
      </c>
      <c r="I426" s="1">
        <f t="shared" si="13"/>
        <v>54.276150467112672</v>
      </c>
      <c r="K426" s="1">
        <f>IFERROR(VLOOKUP(A426,'Raw Data - Approved 2014 SWCAP'!$F$4:$R$588,6,FALSE),0)</f>
        <v>5</v>
      </c>
      <c r="L426" s="1">
        <f t="shared" si="14"/>
        <v>0</v>
      </c>
    </row>
    <row r="427" spans="1:12">
      <c r="A427" s="1" t="s">
        <v>1087</v>
      </c>
      <c r="B427" s="1">
        <v>458</v>
      </c>
      <c r="C427" s="1" t="s">
        <v>465</v>
      </c>
      <c r="D427" s="1">
        <v>82.368550669863083</v>
      </c>
      <c r="E427" s="1">
        <v>53.750649083888398</v>
      </c>
      <c r="G427" s="1">
        <v>28.61790158597471</v>
      </c>
      <c r="H427" s="1">
        <v>81.466267176266982</v>
      </c>
      <c r="I427" s="1">
        <f t="shared" si="13"/>
        <v>110.08416876224169</v>
      </c>
      <c r="K427" s="1">
        <f>IFERROR(VLOOKUP(A427,'Raw Data - Approved 2014 SWCAP'!$F$4:$R$588,6,FALSE),0)</f>
        <v>54</v>
      </c>
      <c r="L427" s="1">
        <f t="shared" si="14"/>
        <v>0</v>
      </c>
    </row>
    <row r="428" spans="1:12">
      <c r="A428" s="1" t="s">
        <v>1088</v>
      </c>
      <c r="B428" s="1">
        <v>459</v>
      </c>
      <c r="C428" s="1" t="s">
        <v>466</v>
      </c>
      <c r="D428" s="1">
        <v>339.77027151318526</v>
      </c>
      <c r="E428" s="1">
        <v>122.16056609974601</v>
      </c>
      <c r="G428" s="1">
        <v>217.60970541343892</v>
      </c>
      <c r="H428" s="1">
        <v>336.04835210210132</v>
      </c>
      <c r="I428" s="1">
        <f t="shared" si="13"/>
        <v>553.65805751554024</v>
      </c>
      <c r="K428" s="1">
        <f>IFERROR(VLOOKUP(A428,'Raw Data - Approved 2014 SWCAP'!$F$4:$R$588,6,FALSE),0)</f>
        <v>122</v>
      </c>
      <c r="L428" s="1">
        <f t="shared" si="14"/>
        <v>0</v>
      </c>
    </row>
    <row r="429" spans="1:12">
      <c r="A429" s="1" t="s">
        <v>1089</v>
      </c>
      <c r="B429" s="1">
        <v>460</v>
      </c>
      <c r="C429" s="1" t="s">
        <v>467</v>
      </c>
      <c r="D429" s="1">
        <v>288.28992734452083</v>
      </c>
      <c r="E429" s="1">
        <v>190.57048311560399</v>
      </c>
      <c r="G429" s="1">
        <v>97.719444228916572</v>
      </c>
      <c r="H429" s="1">
        <v>285.13193511693447</v>
      </c>
      <c r="I429" s="1">
        <f t="shared" si="13"/>
        <v>382.85137934585106</v>
      </c>
      <c r="K429" s="1">
        <f>IFERROR(VLOOKUP(A429,'Raw Data - Approved 2014 SWCAP'!$F$4:$R$588,6,FALSE),0)</f>
        <v>191</v>
      </c>
      <c r="L429" s="1">
        <f t="shared" si="14"/>
        <v>0</v>
      </c>
    </row>
    <row r="430" spans="1:12">
      <c r="A430" s="1" t="s">
        <v>1090</v>
      </c>
      <c r="B430" s="1">
        <v>461</v>
      </c>
      <c r="C430" s="1" t="s">
        <v>468</v>
      </c>
      <c r="D430" s="1">
        <v>320.322141493912</v>
      </c>
      <c r="E430" s="1">
        <v>215.979880864351</v>
      </c>
      <c r="G430" s="1">
        <v>104.34226062956054</v>
      </c>
      <c r="H430" s="1">
        <v>316.81326124103828</v>
      </c>
      <c r="I430" s="1">
        <f t="shared" si="13"/>
        <v>421.15552187059882</v>
      </c>
      <c r="K430" s="1">
        <f>IFERROR(VLOOKUP(A430,'Raw Data - Approved 2014 SWCAP'!$F$4:$R$588,6,FALSE),0)</f>
        <v>216</v>
      </c>
      <c r="L430" s="1">
        <f t="shared" si="14"/>
        <v>0</v>
      </c>
    </row>
    <row r="431" spans="1:12">
      <c r="A431" s="1" t="s">
        <v>1091</v>
      </c>
      <c r="B431" s="1">
        <v>462</v>
      </c>
      <c r="C431" s="1" t="s">
        <v>469</v>
      </c>
      <c r="D431" s="1">
        <v>29.744198853006115</v>
      </c>
      <c r="E431" s="1">
        <v>62.546209843070102</v>
      </c>
      <c r="G431" s="1">
        <v>-32.802010990063998</v>
      </c>
      <c r="H431" s="1">
        <v>29.41837425809641</v>
      </c>
      <c r="I431" s="1">
        <f t="shared" si="13"/>
        <v>-3.383636731967588</v>
      </c>
      <c r="K431" s="1">
        <f>IFERROR(VLOOKUP(A431,'Raw Data - Approved 2014 SWCAP'!$F$4:$R$588,6,FALSE),0)</f>
        <v>63</v>
      </c>
      <c r="L431" s="1">
        <f t="shared" si="14"/>
        <v>0</v>
      </c>
    </row>
    <row r="432" spans="1:12">
      <c r="A432" s="1" t="s">
        <v>1092</v>
      </c>
      <c r="B432" s="1">
        <v>463</v>
      </c>
      <c r="C432" s="1" t="s">
        <v>470</v>
      </c>
      <c r="D432" s="1">
        <v>7678.5793346683467</v>
      </c>
      <c r="E432" s="1">
        <v>6380.6906885219496</v>
      </c>
      <c r="G432" s="1">
        <v>1297.8886461463985</v>
      </c>
      <c r="H432" s="1">
        <v>7594.4664623208882</v>
      </c>
      <c r="I432" s="1">
        <f t="shared" si="13"/>
        <v>8892.3551084672872</v>
      </c>
      <c r="K432" s="1">
        <f>IFERROR(VLOOKUP(A432,'Raw Data - Approved 2014 SWCAP'!$F$4:$R$588,6,FALSE),0)</f>
        <v>6381</v>
      </c>
      <c r="L432" s="1">
        <f t="shared" si="14"/>
        <v>0</v>
      </c>
    </row>
    <row r="433" spans="1:12">
      <c r="A433" s="1" t="s">
        <v>1093</v>
      </c>
      <c r="B433" s="1">
        <v>464</v>
      </c>
      <c r="C433" s="1" t="s">
        <v>471</v>
      </c>
      <c r="D433" s="1">
        <v>435.86691396135882</v>
      </c>
      <c r="E433" s="1">
        <v>620.57567578671103</v>
      </c>
      <c r="G433" s="1">
        <v>-184.70876182535241</v>
      </c>
      <c r="H433" s="1">
        <v>431.09233047441279</v>
      </c>
      <c r="I433" s="1">
        <f t="shared" si="13"/>
        <v>246.38356864906038</v>
      </c>
      <c r="K433" s="1">
        <f>IFERROR(VLOOKUP(A433,'Raw Data - Approved 2014 SWCAP'!$F$4:$R$588,6,FALSE),0)</f>
        <v>621</v>
      </c>
      <c r="L433" s="1">
        <f t="shared" si="14"/>
        <v>0</v>
      </c>
    </row>
    <row r="434" spans="1:12">
      <c r="A434" s="1" t="s">
        <v>1094</v>
      </c>
      <c r="B434" s="1">
        <v>465</v>
      </c>
      <c r="C434" s="1" t="s">
        <v>472</v>
      </c>
      <c r="D434" s="1">
        <v>29.744198853006115</v>
      </c>
      <c r="E434" s="1">
        <v>35.182243036726902</v>
      </c>
      <c r="G434" s="1">
        <v>-5.4380441837208222</v>
      </c>
      <c r="H434" s="1">
        <v>29.41837425809641</v>
      </c>
      <c r="I434" s="1">
        <f t="shared" si="13"/>
        <v>23.980330074375587</v>
      </c>
      <c r="K434" s="1">
        <f>IFERROR(VLOOKUP(A434,'Raw Data - Approved 2014 SWCAP'!$F$4:$R$588,6,FALSE),0)</f>
        <v>35</v>
      </c>
      <c r="L434" s="1">
        <f t="shared" si="14"/>
        <v>0</v>
      </c>
    </row>
    <row r="435" spans="1:12">
      <c r="A435" s="1" t="s">
        <v>1095</v>
      </c>
      <c r="B435" s="1">
        <v>466</v>
      </c>
      <c r="C435" s="1" t="s">
        <v>473</v>
      </c>
      <c r="D435" s="1">
        <v>10509.998263944892</v>
      </c>
      <c r="E435" s="1">
        <v>9120.0192227426596</v>
      </c>
      <c r="G435" s="1">
        <v>1389.9790412022312</v>
      </c>
      <c r="H435" s="1">
        <v>10394.869396505066</v>
      </c>
      <c r="I435" s="1">
        <f t="shared" si="13"/>
        <v>11784.848437707296</v>
      </c>
      <c r="K435" s="1">
        <f>IFERROR(VLOOKUP(A435,'Raw Data - Approved 2014 SWCAP'!$F$4:$R$588,6,FALSE),0)</f>
        <v>9120</v>
      </c>
      <c r="L435" s="1">
        <f t="shared" si="14"/>
        <v>0</v>
      </c>
    </row>
    <row r="436" spans="1:12">
      <c r="A436" s="1" t="s">
        <v>1096</v>
      </c>
      <c r="B436" s="1">
        <v>467</v>
      </c>
      <c r="C436" s="1" t="s">
        <v>474</v>
      </c>
      <c r="D436" s="1">
        <v>260.83374378789978</v>
      </c>
      <c r="E436" s="1">
        <v>192.52505217320001</v>
      </c>
      <c r="G436" s="1">
        <v>68.308691614699583</v>
      </c>
      <c r="H436" s="1">
        <v>257.97651272484546</v>
      </c>
      <c r="I436" s="1">
        <f t="shared" si="13"/>
        <v>326.28520433954503</v>
      </c>
      <c r="K436" s="1">
        <f>IFERROR(VLOOKUP(A436,'Raw Data - Approved 2014 SWCAP'!$F$4:$R$588,6,FALSE),0)</f>
        <v>193</v>
      </c>
      <c r="L436" s="1">
        <f t="shared" si="14"/>
        <v>0</v>
      </c>
    </row>
    <row r="437" spans="1:12">
      <c r="A437" s="1" t="s">
        <v>1097</v>
      </c>
      <c r="B437" s="1">
        <v>468</v>
      </c>
      <c r="C437" s="1" t="s">
        <v>475</v>
      </c>
      <c r="D437" s="1">
        <v>6154.7611472758799</v>
      </c>
      <c r="E437" s="1">
        <v>5550.97612357247</v>
      </c>
      <c r="G437" s="1">
        <v>603.78502370340846</v>
      </c>
      <c r="H437" s="1">
        <v>6087.3405195599489</v>
      </c>
      <c r="I437" s="1">
        <f t="shared" si="13"/>
        <v>6691.125543263357</v>
      </c>
      <c r="K437" s="1">
        <f>IFERROR(VLOOKUP(A437,'Raw Data - Approved 2014 SWCAP'!$F$4:$R$588,6,FALSE),0)</f>
        <v>5551</v>
      </c>
      <c r="L437" s="1">
        <f t="shared" si="14"/>
        <v>0</v>
      </c>
    </row>
    <row r="438" spans="1:12">
      <c r="A438" s="1" t="s">
        <v>1099</v>
      </c>
      <c r="B438" s="1">
        <v>470</v>
      </c>
      <c r="C438" s="1" t="s">
        <v>477</v>
      </c>
      <c r="D438" s="1">
        <v>4706.4474646641211</v>
      </c>
      <c r="E438" s="1">
        <v>4294.1882195382796</v>
      </c>
      <c r="G438" s="1">
        <v>412.25924512583919</v>
      </c>
      <c r="H438" s="1">
        <v>4654.8919883772551</v>
      </c>
      <c r="I438" s="1">
        <f t="shared" si="13"/>
        <v>5067.1512335030939</v>
      </c>
      <c r="K438" s="1">
        <f>IFERROR(VLOOKUP(A438,'Raw Data - Approved 2014 SWCAP'!$F$4:$R$588,6,FALSE),0)</f>
        <v>4294</v>
      </c>
      <c r="L438" s="1">
        <f t="shared" si="14"/>
        <v>0</v>
      </c>
    </row>
    <row r="439" spans="1:12">
      <c r="A439" s="1" t="s">
        <v>1100</v>
      </c>
      <c r="B439" s="1">
        <v>471</v>
      </c>
      <c r="C439" s="1" t="s">
        <v>478</v>
      </c>
      <c r="D439" s="1">
        <v>555.9877170215758</v>
      </c>
      <c r="E439" s="1">
        <v>603.96183879714602</v>
      </c>
      <c r="G439" s="1">
        <v>-47.974121775569898</v>
      </c>
      <c r="H439" s="1">
        <v>549.89730343980216</v>
      </c>
      <c r="I439" s="1">
        <f t="shared" si="13"/>
        <v>501.92318166423229</v>
      </c>
      <c r="K439" s="1">
        <f>IFERROR(VLOOKUP(A439,'Raw Data - Approved 2014 SWCAP'!$F$4:$R$588,6,FALSE),0)</f>
        <v>604</v>
      </c>
      <c r="L439" s="1">
        <f t="shared" si="14"/>
        <v>0</v>
      </c>
    </row>
    <row r="440" spans="1:12">
      <c r="A440" s="1" t="s">
        <v>1102</v>
      </c>
      <c r="B440" s="1">
        <v>473</v>
      </c>
      <c r="C440" s="1" t="s">
        <v>480</v>
      </c>
      <c r="D440" s="1">
        <v>5516.404879584441</v>
      </c>
      <c r="E440" s="1">
        <v>6922.1063174760202</v>
      </c>
      <c r="G440" s="1">
        <v>-1405.7014378915828</v>
      </c>
      <c r="H440" s="1">
        <v>5455.9769489438804</v>
      </c>
      <c r="I440" s="1">
        <f t="shared" si="13"/>
        <v>4050.2755110522976</v>
      </c>
      <c r="K440" s="1">
        <f>IFERROR(VLOOKUP(A440,'Raw Data - Approved 2014 SWCAP'!$F$4:$R$588,6,FALSE),0)</f>
        <v>6922</v>
      </c>
      <c r="L440" s="1">
        <f t="shared" si="14"/>
        <v>0</v>
      </c>
    </row>
    <row r="441" spans="1:12">
      <c r="A441" s="1" t="s">
        <v>1103</v>
      </c>
      <c r="B441" s="1">
        <v>474</v>
      </c>
      <c r="C441" s="1" t="s">
        <v>481</v>
      </c>
      <c r="D441" s="1">
        <v>358.07439388426593</v>
      </c>
      <c r="E441" s="1">
        <v>265.82139183304798</v>
      </c>
      <c r="G441" s="1">
        <v>92.253002051217948</v>
      </c>
      <c r="H441" s="1">
        <v>354.15196703016062</v>
      </c>
      <c r="I441" s="1">
        <f t="shared" si="13"/>
        <v>446.40496908137857</v>
      </c>
      <c r="K441" s="1">
        <f>IFERROR(VLOOKUP(A441,'Raw Data - Approved 2014 SWCAP'!$F$4:$R$588,6,FALSE),0)</f>
        <v>266</v>
      </c>
      <c r="L441" s="1">
        <f t="shared" si="14"/>
        <v>0</v>
      </c>
    </row>
    <row r="442" spans="1:12">
      <c r="A442" s="1" t="s">
        <v>1104</v>
      </c>
      <c r="B442" s="1">
        <v>475</v>
      </c>
      <c r="C442" s="1" t="s">
        <v>482</v>
      </c>
      <c r="D442" s="1">
        <v>790.50928490104707</v>
      </c>
      <c r="E442" s="1">
        <v>983.14823597075804</v>
      </c>
      <c r="G442" s="1">
        <v>-192.63895106971114</v>
      </c>
      <c r="H442" s="1">
        <v>781.84986970556224</v>
      </c>
      <c r="I442" s="1">
        <f t="shared" si="13"/>
        <v>589.21091863585116</v>
      </c>
      <c r="K442" s="1">
        <f>IFERROR(VLOOKUP(A442,'Raw Data - Approved 2014 SWCAP'!$F$4:$R$588,6,FALSE),0)</f>
        <v>983</v>
      </c>
      <c r="L442" s="1">
        <f t="shared" si="14"/>
        <v>0</v>
      </c>
    </row>
    <row r="443" spans="1:12">
      <c r="A443" s="1" t="s">
        <v>1105</v>
      </c>
      <c r="B443" s="1">
        <v>476</v>
      </c>
      <c r="C443" s="1" t="s">
        <v>483</v>
      </c>
      <c r="D443" s="1">
        <v>354.64237093968831</v>
      </c>
      <c r="E443" s="1">
        <v>451.50545230466201</v>
      </c>
      <c r="G443" s="1">
        <v>-96.86308136497405</v>
      </c>
      <c r="H443" s="1">
        <v>350.75753923114951</v>
      </c>
      <c r="I443" s="1">
        <f t="shared" si="13"/>
        <v>253.89445786617546</v>
      </c>
      <c r="K443" s="1">
        <f>IFERROR(VLOOKUP(A443,'Raw Data - Approved 2014 SWCAP'!$F$4:$R$588,6,FALSE),0)</f>
        <v>452</v>
      </c>
      <c r="L443" s="1">
        <f t="shared" si="14"/>
        <v>0</v>
      </c>
    </row>
    <row r="444" spans="1:12">
      <c r="A444" s="1" t="s">
        <v>1106</v>
      </c>
      <c r="B444" s="1">
        <v>477</v>
      </c>
      <c r="C444" s="1" t="s">
        <v>484</v>
      </c>
      <c r="D444" s="1">
        <v>609.75607648662537</v>
      </c>
      <c r="E444" s="1">
        <v>304.91277298496698</v>
      </c>
      <c r="G444" s="1">
        <v>304.84330350165857</v>
      </c>
      <c r="H444" s="1">
        <v>603.07667229097638</v>
      </c>
      <c r="I444" s="1">
        <f t="shared" si="13"/>
        <v>907.91997579263489</v>
      </c>
      <c r="K444" s="1">
        <f>IFERROR(VLOOKUP(A444,'Raw Data - Approved 2014 SWCAP'!$F$4:$R$588,6,FALSE),0)</f>
        <v>305</v>
      </c>
      <c r="L444" s="1">
        <f t="shared" si="14"/>
        <v>0</v>
      </c>
    </row>
    <row r="445" spans="1:12">
      <c r="A445" s="1" t="s">
        <v>1107</v>
      </c>
      <c r="B445" s="1">
        <v>478</v>
      </c>
      <c r="C445" s="1" t="s">
        <v>485</v>
      </c>
      <c r="D445" s="1">
        <v>3387.4066462981191</v>
      </c>
      <c r="E445" s="1">
        <v>3716.6130630186799</v>
      </c>
      <c r="G445" s="1">
        <v>-329.20641672056217</v>
      </c>
      <c r="H445" s="1">
        <v>3350.3002376239792</v>
      </c>
      <c r="I445" s="1">
        <f t="shared" si="13"/>
        <v>3021.0938209034171</v>
      </c>
      <c r="K445" s="1">
        <f>IFERROR(VLOOKUP(A445,'Raw Data - Approved 2014 SWCAP'!$F$4:$R$588,6,FALSE),0)</f>
        <v>3717</v>
      </c>
      <c r="L445" s="1">
        <f t="shared" si="14"/>
        <v>0</v>
      </c>
    </row>
    <row r="446" spans="1:12">
      <c r="A446" s="1" t="s">
        <v>1108</v>
      </c>
      <c r="B446" s="1">
        <v>479</v>
      </c>
      <c r="C446" s="1" t="s">
        <v>486</v>
      </c>
      <c r="D446" s="1">
        <v>2660.9617896958543</v>
      </c>
      <c r="E446" s="1">
        <v>2196.9356207378401</v>
      </c>
      <c r="G446" s="1">
        <v>464.02616895801708</v>
      </c>
      <c r="H446" s="1">
        <v>2631.8130201666249</v>
      </c>
      <c r="I446" s="1">
        <f t="shared" si="13"/>
        <v>3095.839189124642</v>
      </c>
      <c r="K446" s="1">
        <f>IFERROR(VLOOKUP(A446,'Raw Data - Approved 2014 SWCAP'!$F$4:$R$588,6,FALSE),0)</f>
        <v>2197</v>
      </c>
      <c r="L446" s="1">
        <f t="shared" si="14"/>
        <v>0</v>
      </c>
    </row>
    <row r="447" spans="1:12">
      <c r="A447" s="1" t="s">
        <v>1109</v>
      </c>
      <c r="B447" s="1">
        <v>480</v>
      </c>
      <c r="C447" s="1" t="s">
        <v>487</v>
      </c>
      <c r="D447" s="1">
        <v>6261.1538585577864</v>
      </c>
      <c r="E447" s="1">
        <v>2.9318535863939101</v>
      </c>
      <c r="G447" s="1">
        <v>6258.2220049713924</v>
      </c>
      <c r="H447" s="1">
        <v>6192.5677813292941</v>
      </c>
      <c r="I447" s="1">
        <f t="shared" si="13"/>
        <v>12450.789786300687</v>
      </c>
      <c r="K447" s="1">
        <f>IFERROR(VLOOKUP(A447,'Raw Data - Approved 2014 SWCAP'!$F$4:$R$588,6,FALSE),0)</f>
        <v>3</v>
      </c>
      <c r="L447" s="1">
        <f t="shared" si="14"/>
        <v>0</v>
      </c>
    </row>
    <row r="448" spans="1:12">
      <c r="A448" s="1" t="s">
        <v>1110</v>
      </c>
      <c r="B448" s="1">
        <v>481</v>
      </c>
      <c r="C448" s="1" t="s">
        <v>488</v>
      </c>
      <c r="D448" s="1">
        <v>519.37947227941436</v>
      </c>
      <c r="E448" s="1">
        <v>217.93444992194699</v>
      </c>
      <c r="G448" s="1">
        <v>301.44502235746705</v>
      </c>
      <c r="H448" s="1">
        <v>513.69007358368344</v>
      </c>
      <c r="I448" s="1">
        <f t="shared" si="13"/>
        <v>815.13509594115044</v>
      </c>
      <c r="K448" s="1">
        <f>IFERROR(VLOOKUP(A448,'Raw Data - Approved 2014 SWCAP'!$F$4:$R$588,6,FALSE),0)</f>
        <v>218</v>
      </c>
      <c r="L448" s="1">
        <f t="shared" si="14"/>
        <v>0</v>
      </c>
    </row>
    <row r="449" spans="1:12">
      <c r="A449" s="1" t="s">
        <v>1111</v>
      </c>
      <c r="B449" s="1">
        <v>482</v>
      </c>
      <c r="C449" s="1" t="s">
        <v>489</v>
      </c>
      <c r="D449" s="1">
        <v>4.5760305927701719</v>
      </c>
      <c r="E449" s="1">
        <v>5.8637071727878203</v>
      </c>
      <c r="G449" s="1">
        <v>-1.2876765800176513</v>
      </c>
      <c r="H449" s="1">
        <v>4.5259037320148323</v>
      </c>
      <c r="I449" s="1">
        <f t="shared" si="13"/>
        <v>3.2382271519971813</v>
      </c>
      <c r="K449" s="1">
        <f>IFERROR(VLOOKUP(A449,'Raw Data - Approved 2014 SWCAP'!$F$4:$R$588,6,FALSE),0)</f>
        <v>6</v>
      </c>
      <c r="L449" s="1">
        <f t="shared" si="14"/>
        <v>0</v>
      </c>
    </row>
    <row r="450" spans="1:12">
      <c r="A450" s="1" t="s">
        <v>1112</v>
      </c>
      <c r="B450" s="1">
        <v>483</v>
      </c>
      <c r="C450" s="1" t="s">
        <v>490</v>
      </c>
      <c r="D450" s="1">
        <v>134.99290248672006</v>
      </c>
      <c r="E450" s="1">
        <v>88.932892120615307</v>
      </c>
      <c r="G450" s="1">
        <v>46.060010366104741</v>
      </c>
      <c r="H450" s="1">
        <v>133.51416009443756</v>
      </c>
      <c r="I450" s="1">
        <f t="shared" si="13"/>
        <v>179.57417046054229</v>
      </c>
      <c r="K450" s="1">
        <f>IFERROR(VLOOKUP(A450,'Raw Data - Approved 2014 SWCAP'!$F$4:$R$588,6,FALSE),0)</f>
        <v>89</v>
      </c>
      <c r="L450" s="1">
        <f t="shared" si="14"/>
        <v>0</v>
      </c>
    </row>
    <row r="451" spans="1:12">
      <c r="A451" s="1" t="s">
        <v>1113</v>
      </c>
      <c r="B451" s="1">
        <v>484</v>
      </c>
      <c r="C451" s="1" t="s">
        <v>491</v>
      </c>
      <c r="D451" s="1">
        <v>359.21840153245847</v>
      </c>
      <c r="E451" s="1">
        <v>434.891615315097</v>
      </c>
      <c r="G451" s="1">
        <v>-75.673213782638385</v>
      </c>
      <c r="H451" s="1">
        <v>355.2834429631643</v>
      </c>
      <c r="I451" s="1">
        <f t="shared" si="13"/>
        <v>279.61022918052595</v>
      </c>
      <c r="K451" s="1">
        <f>IFERROR(VLOOKUP(A451,'Raw Data - Approved 2014 SWCAP'!$F$4:$R$588,6,FALSE),0)</f>
        <v>435</v>
      </c>
      <c r="L451" s="1">
        <f t="shared" si="14"/>
        <v>0</v>
      </c>
    </row>
    <row r="452" spans="1:12">
      <c r="A452" s="1" t="s">
        <v>1114</v>
      </c>
      <c r="B452" s="1">
        <v>485</v>
      </c>
      <c r="C452" s="1" t="s">
        <v>492</v>
      </c>
      <c r="D452" s="1">
        <v>38.896260038546458</v>
      </c>
      <c r="E452" s="1">
        <v>48.864226439898502</v>
      </c>
      <c r="G452" s="1">
        <v>-9.967966401352065</v>
      </c>
      <c r="H452" s="1">
        <v>38.470181722126078</v>
      </c>
      <c r="I452" s="1">
        <f t="shared" si="13"/>
        <v>28.502215320774013</v>
      </c>
      <c r="K452" s="1">
        <f>IFERROR(VLOOKUP(A452,'Raw Data - Approved 2014 SWCAP'!$F$4:$R$588,6,FALSE),0)</f>
        <v>49</v>
      </c>
      <c r="L452" s="1">
        <f t="shared" si="14"/>
        <v>0</v>
      </c>
    </row>
    <row r="453" spans="1:12">
      <c r="A453" s="1" t="s">
        <v>1115</v>
      </c>
      <c r="B453" s="1">
        <v>486</v>
      </c>
      <c r="C453" s="1" t="s">
        <v>493</v>
      </c>
      <c r="D453" s="1">
        <v>200.20133843369501</v>
      </c>
      <c r="E453" s="1">
        <v>54.7279336126863</v>
      </c>
      <c r="G453" s="1">
        <v>145.47340482100867</v>
      </c>
      <c r="H453" s="1">
        <v>198.00828827564891</v>
      </c>
      <c r="I453" s="1">
        <f t="shared" si="13"/>
        <v>343.48169309665758</v>
      </c>
      <c r="K453" s="1">
        <f>IFERROR(VLOOKUP(A453,'Raw Data - Approved 2014 SWCAP'!$F$4:$R$588,6,FALSE),0)</f>
        <v>55</v>
      </c>
      <c r="L453" s="1">
        <f t="shared" si="14"/>
        <v>0</v>
      </c>
    </row>
    <row r="454" spans="1:12">
      <c r="A454" s="1" t="s">
        <v>1116</v>
      </c>
      <c r="B454" s="1">
        <v>487</v>
      </c>
      <c r="C454" s="1" t="s">
        <v>494</v>
      </c>
      <c r="D454" s="1">
        <v>13.728091778310516</v>
      </c>
      <c r="E454" s="1">
        <v>67.432632487060005</v>
      </c>
      <c r="G454" s="1">
        <v>-53.704540708749441</v>
      </c>
      <c r="H454" s="1">
        <v>13.577711196044499</v>
      </c>
      <c r="I454" s="1">
        <f t="shared" si="13"/>
        <v>-40.126829512704944</v>
      </c>
      <c r="K454" s="1">
        <f>IFERROR(VLOOKUP(A454,'Raw Data - Approved 2014 SWCAP'!$F$4:$R$588,6,FALSE),0)</f>
        <v>67</v>
      </c>
      <c r="L454" s="1">
        <f t="shared" si="14"/>
        <v>0</v>
      </c>
    </row>
    <row r="455" spans="1:12">
      <c r="A455" s="1" t="s">
        <v>1117</v>
      </c>
      <c r="B455" s="1">
        <v>488</v>
      </c>
      <c r="C455" s="1" t="s">
        <v>495</v>
      </c>
      <c r="D455" s="1">
        <v>161.30507839514854</v>
      </c>
      <c r="E455" s="1">
        <v>33.227673979130998</v>
      </c>
      <c r="G455" s="1">
        <v>128.07740441601754</v>
      </c>
      <c r="H455" s="1">
        <v>159.53810655352285</v>
      </c>
      <c r="I455" s="1">
        <f t="shared" si="13"/>
        <v>287.61551096954042</v>
      </c>
      <c r="K455" s="1">
        <f>IFERROR(VLOOKUP(A455,'Raw Data - Approved 2014 SWCAP'!$F$4:$R$588,6,FALSE),0)</f>
        <v>33</v>
      </c>
      <c r="L455" s="1">
        <f t="shared" si="14"/>
        <v>0</v>
      </c>
    </row>
    <row r="456" spans="1:12">
      <c r="A456" s="1" t="s">
        <v>1118</v>
      </c>
      <c r="B456" s="1">
        <v>489</v>
      </c>
      <c r="C456" s="1" t="s">
        <v>496</v>
      </c>
      <c r="D456" s="1">
        <v>403.83469981196765</v>
      </c>
      <c r="E456" s="1">
        <v>203.27518198997799</v>
      </c>
      <c r="G456" s="1">
        <v>200.55951782198977</v>
      </c>
      <c r="H456" s="1">
        <v>399.41100435030893</v>
      </c>
      <c r="I456" s="1">
        <f t="shared" si="13"/>
        <v>599.97052217229873</v>
      </c>
      <c r="K456" s="1">
        <f>IFERROR(VLOOKUP(A456,'Raw Data - Approved 2014 SWCAP'!$F$4:$R$588,6,FALSE),0)</f>
        <v>203</v>
      </c>
      <c r="L456" s="1">
        <f t="shared" si="14"/>
        <v>0</v>
      </c>
    </row>
    <row r="457" spans="1:12">
      <c r="A457" s="1" t="s">
        <v>1119</v>
      </c>
      <c r="B457" s="1">
        <v>490</v>
      </c>
      <c r="C457" s="1" t="s">
        <v>497</v>
      </c>
      <c r="D457" s="1">
        <v>766.48512428900369</v>
      </c>
      <c r="E457" s="1">
        <v>337.16316243530002</v>
      </c>
      <c r="G457" s="1">
        <v>429.32196185370395</v>
      </c>
      <c r="H457" s="1">
        <v>758.0888751124844</v>
      </c>
      <c r="I457" s="1">
        <f t="shared" si="13"/>
        <v>1187.4108369661883</v>
      </c>
      <c r="K457" s="1">
        <f>IFERROR(VLOOKUP(A457,'Raw Data - Approved 2014 SWCAP'!$F$4:$R$588,6,FALSE),0)</f>
        <v>337</v>
      </c>
      <c r="L457" s="1">
        <f t="shared" si="14"/>
        <v>0</v>
      </c>
    </row>
    <row r="458" spans="1:12">
      <c r="A458" s="1" t="s">
        <v>1120</v>
      </c>
      <c r="B458" s="1">
        <v>491</v>
      </c>
      <c r="C458" s="1" t="s">
        <v>498</v>
      </c>
      <c r="D458" s="1">
        <v>249.39366730597436</v>
      </c>
      <c r="E458" s="1">
        <v>78.182762303837606</v>
      </c>
      <c r="G458" s="1">
        <v>171.21090500213671</v>
      </c>
      <c r="H458" s="1">
        <v>246.66175339480836</v>
      </c>
      <c r="I458" s="1">
        <f t="shared" si="13"/>
        <v>417.8726583969451</v>
      </c>
      <c r="K458" s="1">
        <f>IFERROR(VLOOKUP(A458,'Raw Data - Approved 2014 SWCAP'!$F$4:$R$588,6,FALSE),0)</f>
        <v>78</v>
      </c>
      <c r="L458" s="1">
        <f t="shared" si="14"/>
        <v>0</v>
      </c>
    </row>
    <row r="459" spans="1:12">
      <c r="A459" s="1" t="s">
        <v>1121</v>
      </c>
      <c r="B459" s="1">
        <v>492</v>
      </c>
      <c r="C459" s="1" t="s">
        <v>499</v>
      </c>
      <c r="D459" s="1">
        <v>12.584084130117972</v>
      </c>
      <c r="E459" s="1">
        <v>5.8637071727878203</v>
      </c>
      <c r="G459" s="1">
        <v>6.7203769573301493</v>
      </c>
      <c r="H459" s="1">
        <v>12.446235263040789</v>
      </c>
      <c r="I459" s="1">
        <f t="shared" si="13"/>
        <v>19.166612220370936</v>
      </c>
      <c r="K459" s="1">
        <f>IFERROR(VLOOKUP(A459,'Raw Data - Approved 2014 SWCAP'!$F$4:$R$588,6,FALSE),0)</f>
        <v>6</v>
      </c>
      <c r="L459" s="1">
        <f t="shared" si="14"/>
        <v>0</v>
      </c>
    </row>
    <row r="460" spans="1:12">
      <c r="A460" s="1" t="s">
        <v>1122</v>
      </c>
      <c r="B460" s="1">
        <v>493</v>
      </c>
      <c r="C460" s="1" t="s">
        <v>500</v>
      </c>
      <c r="D460" s="1">
        <v>273.41782791801774</v>
      </c>
      <c r="E460" s="1">
        <v>340.09501602169399</v>
      </c>
      <c r="G460" s="1">
        <v>-66.677188103675974</v>
      </c>
      <c r="H460" s="1">
        <v>270.42274798788623</v>
      </c>
      <c r="I460" s="1">
        <f t="shared" si="13"/>
        <v>203.74555988421025</v>
      </c>
      <c r="K460" s="1">
        <f>IFERROR(VLOOKUP(A460,'Raw Data - Approved 2014 SWCAP'!$F$4:$R$588,6,FALSE),0)</f>
        <v>340</v>
      </c>
      <c r="L460" s="1">
        <f t="shared" si="14"/>
        <v>0</v>
      </c>
    </row>
    <row r="461" spans="1:12">
      <c r="A461" s="1" t="s">
        <v>1123</v>
      </c>
      <c r="B461" s="1">
        <v>494</v>
      </c>
      <c r="C461" s="1" t="s">
        <v>501</v>
      </c>
      <c r="D461" s="1">
        <v>815.67745316128298</v>
      </c>
      <c r="E461" s="1">
        <v>626.43938295949897</v>
      </c>
      <c r="G461" s="1">
        <v>189.23807020178398</v>
      </c>
      <c r="H461" s="1">
        <v>806.74234023164388</v>
      </c>
      <c r="I461" s="1">
        <f t="shared" si="13"/>
        <v>995.98041043342789</v>
      </c>
      <c r="K461" s="1">
        <f>IFERROR(VLOOKUP(A461,'Raw Data - Approved 2014 SWCAP'!$F$4:$R$588,6,FALSE),0)</f>
        <v>626</v>
      </c>
      <c r="L461" s="1">
        <f t="shared" si="14"/>
        <v>0</v>
      </c>
    </row>
    <row r="462" spans="1:12">
      <c r="A462" s="1" t="s">
        <v>1124</v>
      </c>
      <c r="B462" s="1">
        <v>495</v>
      </c>
      <c r="C462" s="1" t="s">
        <v>502</v>
      </c>
      <c r="D462" s="1">
        <v>107.53671893009903</v>
      </c>
      <c r="E462" s="1">
        <v>37.136812094322899</v>
      </c>
      <c r="G462" s="1">
        <v>70.39990683577615</v>
      </c>
      <c r="H462" s="1">
        <v>106.35873770234855</v>
      </c>
      <c r="I462" s="1">
        <f t="shared" si="13"/>
        <v>176.75864453812471</v>
      </c>
      <c r="K462" s="1">
        <f>IFERROR(VLOOKUP(A462,'Raw Data - Approved 2014 SWCAP'!$F$4:$R$588,6,FALSE),0)</f>
        <v>37</v>
      </c>
      <c r="L462" s="1">
        <f t="shared" si="14"/>
        <v>0</v>
      </c>
    </row>
    <row r="463" spans="1:12">
      <c r="A463" s="1" t="s">
        <v>1125</v>
      </c>
      <c r="B463" s="1">
        <v>496</v>
      </c>
      <c r="C463" s="1" t="s">
        <v>503</v>
      </c>
      <c r="D463" s="1">
        <v>114.40076481925428</v>
      </c>
      <c r="E463" s="1">
        <v>253.11669295867401</v>
      </c>
      <c r="G463" s="1">
        <v>-138.71592813942007</v>
      </c>
      <c r="H463" s="1">
        <v>113.1475933003708</v>
      </c>
      <c r="I463" s="1">
        <f t="shared" si="13"/>
        <v>-25.568334839049271</v>
      </c>
      <c r="K463" s="1">
        <f>IFERROR(VLOOKUP(A463,'Raw Data - Approved 2014 SWCAP'!$F$4:$R$588,6,FALSE),0)</f>
        <v>253</v>
      </c>
      <c r="L463" s="1">
        <f t="shared" si="14"/>
        <v>0</v>
      </c>
    </row>
    <row r="464" spans="1:12">
      <c r="A464" s="1" t="s">
        <v>1126</v>
      </c>
      <c r="B464" s="1">
        <v>497</v>
      </c>
      <c r="C464" s="1" t="s">
        <v>504</v>
      </c>
      <c r="D464" s="1">
        <v>14.872099426503057</v>
      </c>
      <c r="E464" s="1">
        <v>10.750129816777701</v>
      </c>
      <c r="G464" s="1">
        <v>4.1219696097253822</v>
      </c>
      <c r="H464" s="1">
        <v>14.709187129048205</v>
      </c>
      <c r="I464" s="1">
        <f t="shared" si="13"/>
        <v>18.831156738773586</v>
      </c>
      <c r="K464" s="1">
        <f>IFERROR(VLOOKUP(A464,'Raw Data - Approved 2014 SWCAP'!$F$4:$R$588,6,FALSE),0)</f>
        <v>11</v>
      </c>
      <c r="L464" s="1">
        <f t="shared" si="14"/>
        <v>0</v>
      </c>
    </row>
    <row r="465" spans="1:12">
      <c r="A465" s="1" t="s">
        <v>1127</v>
      </c>
      <c r="B465" s="1">
        <v>498</v>
      </c>
      <c r="C465" s="1" t="s">
        <v>505</v>
      </c>
      <c r="D465" s="1">
        <v>50.336336520471889</v>
      </c>
      <c r="E465" s="1">
        <v>28.341251335141099</v>
      </c>
      <c r="G465" s="1">
        <v>21.995085185330744</v>
      </c>
      <c r="H465" s="1">
        <v>49.784941052163155</v>
      </c>
      <c r="I465" s="1">
        <f t="shared" si="13"/>
        <v>71.7800262374939</v>
      </c>
      <c r="K465" s="1">
        <f>IFERROR(VLOOKUP(A465,'Raw Data - Approved 2014 SWCAP'!$F$4:$R$588,6,FALSE),0)</f>
        <v>28</v>
      </c>
      <c r="L465" s="1">
        <f t="shared" si="14"/>
        <v>0</v>
      </c>
    </row>
    <row r="466" spans="1:12">
      <c r="A466" s="1" t="s">
        <v>1128</v>
      </c>
      <c r="B466" s="1">
        <v>499</v>
      </c>
      <c r="C466" s="1" t="s">
        <v>506</v>
      </c>
      <c r="D466" s="1">
        <v>216.2174455083906</v>
      </c>
      <c r="E466" s="1">
        <v>219.88901897954301</v>
      </c>
      <c r="G466" s="1">
        <v>-3.6715734711527479</v>
      </c>
      <c r="H466" s="1">
        <v>213.84895133770084</v>
      </c>
      <c r="I466" s="1">
        <f t="shared" si="13"/>
        <v>210.17737786654808</v>
      </c>
      <c r="K466" s="1">
        <f>IFERROR(VLOOKUP(A466,'Raw Data - Approved 2014 SWCAP'!$F$4:$R$588,6,FALSE),0)</f>
        <v>220</v>
      </c>
      <c r="L466" s="1">
        <f t="shared" si="14"/>
        <v>0</v>
      </c>
    </row>
    <row r="467" spans="1:12">
      <c r="A467" s="1" t="s">
        <v>1129</v>
      </c>
      <c r="B467" s="1">
        <v>500</v>
      </c>
      <c r="C467" s="1" t="s">
        <v>507</v>
      </c>
      <c r="D467" s="1">
        <v>0</v>
      </c>
      <c r="E467" s="1">
        <v>13.6819834031716</v>
      </c>
      <c r="G467" s="1">
        <v>-13.681983403171586</v>
      </c>
      <c r="H467" s="1">
        <v>0</v>
      </c>
      <c r="I467" s="1">
        <f t="shared" si="13"/>
        <v>-13.681983403171586</v>
      </c>
      <c r="K467" s="1">
        <f>IFERROR(VLOOKUP(A467,'Raw Data - Approved 2014 SWCAP'!$F$4:$R$588,6,FALSE),0)</f>
        <v>14</v>
      </c>
      <c r="L467" s="1">
        <f t="shared" si="14"/>
        <v>0</v>
      </c>
    </row>
    <row r="468" spans="1:12">
      <c r="A468" s="1" t="s">
        <v>1130</v>
      </c>
      <c r="B468" s="1">
        <v>501</v>
      </c>
      <c r="C468" s="1" t="s">
        <v>508</v>
      </c>
      <c r="D468" s="1">
        <v>187.61725430357703</v>
      </c>
      <c r="E468" s="1">
        <v>369.41355188563301</v>
      </c>
      <c r="G468" s="1">
        <v>-181.79629758205579</v>
      </c>
      <c r="H468" s="1">
        <v>185.56205301260812</v>
      </c>
      <c r="I468" s="1">
        <f t="shared" ref="I468:I531" si="15">SUM(G468:H468)</f>
        <v>3.765755430552332</v>
      </c>
      <c r="K468" s="1">
        <f>IFERROR(VLOOKUP(A468,'Raw Data - Approved 2014 SWCAP'!$F$4:$R$588,6,FALSE),0)</f>
        <v>369</v>
      </c>
      <c r="L468" s="1">
        <f t="shared" ref="L468:L531" si="16">ROUND(K468-E468,0)</f>
        <v>0</v>
      </c>
    </row>
    <row r="469" spans="1:12">
      <c r="A469" s="1" t="s">
        <v>1131</v>
      </c>
      <c r="B469" s="1">
        <v>502</v>
      </c>
      <c r="C469" s="1" t="s">
        <v>509</v>
      </c>
      <c r="D469" s="1">
        <v>54.912367113242063</v>
      </c>
      <c r="E469" s="1">
        <v>56.682502670282297</v>
      </c>
      <c r="G469" s="1">
        <v>-1.7701355570402282</v>
      </c>
      <c r="H469" s="1">
        <v>54.310844784177995</v>
      </c>
      <c r="I469" s="1">
        <f t="shared" si="15"/>
        <v>52.540709227137768</v>
      </c>
      <c r="K469" s="1">
        <f>IFERROR(VLOOKUP(A469,'Raw Data - Approved 2014 SWCAP'!$F$4:$R$588,6,FALSE),0)</f>
        <v>57</v>
      </c>
      <c r="L469" s="1">
        <f t="shared" si="16"/>
        <v>0</v>
      </c>
    </row>
    <row r="470" spans="1:12">
      <c r="A470" s="1" t="s">
        <v>1132</v>
      </c>
      <c r="B470" s="1">
        <v>503</v>
      </c>
      <c r="C470" s="1" t="s">
        <v>510</v>
      </c>
      <c r="D470" s="1">
        <v>291.7219502890984</v>
      </c>
      <c r="E470" s="1">
        <v>186.66134500041201</v>
      </c>
      <c r="G470" s="1">
        <v>105.06060528868608</v>
      </c>
      <c r="H470" s="1">
        <v>288.52636291594558</v>
      </c>
      <c r="I470" s="1">
        <f t="shared" si="15"/>
        <v>393.58696820463166</v>
      </c>
      <c r="K470" s="1">
        <f>IFERROR(VLOOKUP(A470,'Raw Data - Approved 2014 SWCAP'!$F$4:$R$588,6,FALSE),0)</f>
        <v>187</v>
      </c>
      <c r="L470" s="1">
        <f t="shared" si="16"/>
        <v>0</v>
      </c>
    </row>
    <row r="471" spans="1:12">
      <c r="A471" s="1" t="s">
        <v>1133</v>
      </c>
      <c r="B471" s="1">
        <v>504</v>
      </c>
      <c r="C471" s="1" t="s">
        <v>511</v>
      </c>
      <c r="D471" s="1">
        <v>107.53671893009903</v>
      </c>
      <c r="E471" s="1">
        <v>262.88953824665401</v>
      </c>
      <c r="G471" s="1">
        <v>-155.35281931655501</v>
      </c>
      <c r="H471" s="1">
        <v>106.35873770234855</v>
      </c>
      <c r="I471" s="1">
        <f t="shared" si="15"/>
        <v>-48.994081614206465</v>
      </c>
      <c r="K471" s="1">
        <f>IFERROR(VLOOKUP(A471,'Raw Data - Approved 2014 SWCAP'!$F$4:$R$588,6,FALSE),0)</f>
        <v>263</v>
      </c>
      <c r="L471" s="1">
        <f t="shared" si="16"/>
        <v>0</v>
      </c>
    </row>
    <row r="472" spans="1:12">
      <c r="A472" s="1" t="s">
        <v>1134</v>
      </c>
      <c r="B472" s="1">
        <v>505</v>
      </c>
      <c r="C472" s="1" t="s">
        <v>512</v>
      </c>
      <c r="D472" s="1">
        <v>146.43297896864547</v>
      </c>
      <c r="E472" s="1">
        <v>243.343847670695</v>
      </c>
      <c r="G472" s="1">
        <v>-96.910868702049143</v>
      </c>
      <c r="H472" s="1">
        <v>144.82891942447463</v>
      </c>
      <c r="I472" s="1">
        <f t="shared" si="15"/>
        <v>47.918050722425491</v>
      </c>
      <c r="K472" s="1">
        <f>IFERROR(VLOOKUP(A472,'Raw Data - Approved 2014 SWCAP'!$F$4:$R$588,6,FALSE),0)</f>
        <v>243</v>
      </c>
      <c r="L472" s="1">
        <f t="shared" si="16"/>
        <v>0</v>
      </c>
    </row>
    <row r="473" spans="1:12">
      <c r="A473" s="1" t="s">
        <v>1135</v>
      </c>
      <c r="B473" s="1">
        <v>506</v>
      </c>
      <c r="C473" s="1" t="s">
        <v>513</v>
      </c>
      <c r="D473" s="1">
        <v>201.34534608188756</v>
      </c>
      <c r="E473" s="1">
        <v>390.91381151918802</v>
      </c>
      <c r="G473" s="1">
        <v>-189.56846543730063</v>
      </c>
      <c r="H473" s="1">
        <v>199.13976420865259</v>
      </c>
      <c r="I473" s="1">
        <f t="shared" si="15"/>
        <v>9.5712987713519624</v>
      </c>
      <c r="K473" s="1">
        <f>IFERROR(VLOOKUP(A473,'Raw Data - Approved 2014 SWCAP'!$F$4:$R$588,6,FALSE),0)</f>
        <v>391</v>
      </c>
      <c r="L473" s="1">
        <f t="shared" si="16"/>
        <v>0</v>
      </c>
    </row>
    <row r="474" spans="1:12">
      <c r="A474" s="1" t="s">
        <v>1136</v>
      </c>
      <c r="B474" s="1">
        <v>507</v>
      </c>
      <c r="C474" s="1" t="s">
        <v>514</v>
      </c>
      <c r="D474" s="1">
        <v>164.73710133972617</v>
      </c>
      <c r="E474" s="1">
        <v>83.069184947827495</v>
      </c>
      <c r="G474" s="1">
        <v>81.667916391898686</v>
      </c>
      <c r="H474" s="1">
        <v>162.93253435253396</v>
      </c>
      <c r="I474" s="1">
        <f t="shared" si="15"/>
        <v>244.60045074443264</v>
      </c>
      <c r="K474" s="1">
        <f>IFERROR(VLOOKUP(A474,'Raw Data - Approved 2014 SWCAP'!$F$4:$R$588,6,FALSE),0)</f>
        <v>83</v>
      </c>
      <c r="L474" s="1">
        <f t="shared" si="16"/>
        <v>0</v>
      </c>
    </row>
    <row r="475" spans="1:12">
      <c r="A475" s="1" t="s">
        <v>1137</v>
      </c>
      <c r="B475" s="1">
        <v>508</v>
      </c>
      <c r="C475" s="1" t="s">
        <v>515</v>
      </c>
      <c r="D475" s="1">
        <v>215.07343786019806</v>
      </c>
      <c r="E475" s="1">
        <v>44.955088324706601</v>
      </c>
      <c r="G475" s="1">
        <v>170.1183495354914</v>
      </c>
      <c r="H475" s="1">
        <v>212.7174754046971</v>
      </c>
      <c r="I475" s="1">
        <f t="shared" si="15"/>
        <v>382.8358249401885</v>
      </c>
      <c r="K475" s="1">
        <f>IFERROR(VLOOKUP(A475,'Raw Data - Approved 2014 SWCAP'!$F$4:$R$588,6,FALSE),0)</f>
        <v>45</v>
      </c>
      <c r="L475" s="1">
        <f t="shared" si="16"/>
        <v>0</v>
      </c>
    </row>
    <row r="476" spans="1:12">
      <c r="A476" s="1" t="s">
        <v>1138</v>
      </c>
      <c r="B476" s="1">
        <v>509</v>
      </c>
      <c r="C476" s="1" t="s">
        <v>516</v>
      </c>
      <c r="D476" s="1">
        <v>138.42492543129768</v>
      </c>
      <c r="E476" s="1">
        <v>150.50181743488699</v>
      </c>
      <c r="G476" s="1">
        <v>-12.076892003589762</v>
      </c>
      <c r="H476" s="1">
        <v>136.90858789344867</v>
      </c>
      <c r="I476" s="1">
        <f t="shared" si="15"/>
        <v>124.83169588985891</v>
      </c>
      <c r="K476" s="1">
        <f>IFERROR(VLOOKUP(A476,'Raw Data - Approved 2014 SWCAP'!$F$4:$R$588,6,FALSE),0)</f>
        <v>151</v>
      </c>
      <c r="L476" s="1">
        <f t="shared" si="16"/>
        <v>0</v>
      </c>
    </row>
    <row r="477" spans="1:12">
      <c r="A477" s="1" t="s">
        <v>1139</v>
      </c>
      <c r="B477" s="1">
        <v>510</v>
      </c>
      <c r="C477" s="1" t="s">
        <v>517</v>
      </c>
      <c r="D477" s="1">
        <v>152374.95469335758</v>
      </c>
      <c r="E477" s="1">
        <v>111731.962892943</v>
      </c>
      <c r="G477" s="1">
        <v>40642.991800414398</v>
      </c>
      <c r="H477" s="1">
        <v>150705.80542049592</v>
      </c>
      <c r="I477" s="1">
        <f t="shared" si="15"/>
        <v>191348.79722091032</v>
      </c>
      <c r="K477" s="1">
        <f>IFERROR(VLOOKUP(A477,'Raw Data - Approved 2014 SWCAP'!$F$4:$R$588,6,FALSE),0)</f>
        <v>111732</v>
      </c>
      <c r="L477" s="1">
        <f t="shared" si="16"/>
        <v>0</v>
      </c>
    </row>
    <row r="478" spans="1:12">
      <c r="A478" s="1" t="s">
        <v>1140</v>
      </c>
      <c r="B478" s="1">
        <v>512</v>
      </c>
      <c r="C478" s="1" t="s">
        <v>519</v>
      </c>
      <c r="D478" s="1">
        <v>16381.04551446902</v>
      </c>
      <c r="E478" s="1">
        <v>11465.502091857799</v>
      </c>
      <c r="G478" s="1">
        <v>4915.543422611232</v>
      </c>
      <c r="H478" s="1">
        <v>16201.603884680097</v>
      </c>
      <c r="I478" s="1">
        <f t="shared" si="15"/>
        <v>21117.147307291329</v>
      </c>
      <c r="K478" s="1">
        <f>IFERROR(VLOOKUP(A478,'Raw Data - Approved 2014 SWCAP'!$F$4:$R$588,6,FALSE),0)</f>
        <v>11466</v>
      </c>
      <c r="L478" s="1">
        <f t="shared" si="16"/>
        <v>0</v>
      </c>
    </row>
    <row r="479" spans="1:12">
      <c r="A479" s="1" t="s">
        <v>1141</v>
      </c>
      <c r="B479" s="1">
        <v>513</v>
      </c>
      <c r="C479" s="1" t="s">
        <v>520</v>
      </c>
      <c r="D479" s="1">
        <v>28540.702807107562</v>
      </c>
      <c r="E479" s="1">
        <v>20725.273002218601</v>
      </c>
      <c r="G479" s="1">
        <v>7815.4298048890005</v>
      </c>
      <c r="H479" s="1">
        <v>28228.061576576511</v>
      </c>
      <c r="I479" s="1">
        <f t="shared" si="15"/>
        <v>36043.491381465508</v>
      </c>
      <c r="K479" s="1">
        <f>IFERROR(VLOOKUP(A479,'Raw Data - Approved 2014 SWCAP'!$F$4:$R$588,6,FALSE),0)</f>
        <v>20725</v>
      </c>
      <c r="L479" s="1">
        <f t="shared" si="16"/>
        <v>0</v>
      </c>
    </row>
    <row r="480" spans="1:12">
      <c r="A480" s="1" t="s">
        <v>1142</v>
      </c>
      <c r="B480" s="1">
        <v>514</v>
      </c>
      <c r="C480" s="1" t="s">
        <v>521</v>
      </c>
      <c r="D480" s="1">
        <v>21928.33860055466</v>
      </c>
      <c r="E480" s="1">
        <v>18746.271831402701</v>
      </c>
      <c r="G480" s="1">
        <v>3182.066769151993</v>
      </c>
      <c r="H480" s="1">
        <v>21688.130683815078</v>
      </c>
      <c r="I480" s="1">
        <f t="shared" si="15"/>
        <v>24870.19745296707</v>
      </c>
      <c r="K480" s="1">
        <f>IFERROR(VLOOKUP(A480,'Raw Data - Approved 2014 SWCAP'!$F$4:$R$588,6,FALSE),0)</f>
        <v>18746</v>
      </c>
      <c r="L480" s="1">
        <f t="shared" si="16"/>
        <v>0</v>
      </c>
    </row>
    <row r="481" spans="1:12">
      <c r="A481" s="1" t="s">
        <v>1143</v>
      </c>
      <c r="B481" s="1">
        <v>515</v>
      </c>
      <c r="C481" s="1" t="s">
        <v>522</v>
      </c>
      <c r="D481" s="1">
        <v>32771.243090123586</v>
      </c>
      <c r="E481" s="1">
        <v>21547.169290937702</v>
      </c>
      <c r="G481" s="1">
        <v>11224.073799185931</v>
      </c>
      <c r="H481" s="1">
        <v>32412.259576824224</v>
      </c>
      <c r="I481" s="1">
        <f t="shared" si="15"/>
        <v>43636.333376010152</v>
      </c>
      <c r="K481" s="1">
        <f>IFERROR(VLOOKUP(A481,'Raw Data - Approved 2014 SWCAP'!$F$4:$R$588,6,FALSE),0)</f>
        <v>21547</v>
      </c>
      <c r="L481" s="1">
        <f t="shared" si="16"/>
        <v>0</v>
      </c>
    </row>
    <row r="482" spans="1:12">
      <c r="A482" s="1" t="s">
        <v>1144</v>
      </c>
      <c r="B482" s="1">
        <v>516</v>
      </c>
      <c r="C482" s="1" t="s">
        <v>523</v>
      </c>
      <c r="D482" s="1">
        <v>19054.591388294994</v>
      </c>
      <c r="E482" s="1">
        <v>13358.5022241395</v>
      </c>
      <c r="G482" s="1">
        <v>5696.0891641555354</v>
      </c>
      <c r="H482" s="1">
        <v>18845.863140109763</v>
      </c>
      <c r="I482" s="1">
        <f t="shared" si="15"/>
        <v>24541.952304265298</v>
      </c>
      <c r="K482" s="1">
        <f>IFERROR(VLOOKUP(A482,'Raw Data - Approved 2014 SWCAP'!$F$4:$R$588,6,FALSE),0)</f>
        <v>13359</v>
      </c>
      <c r="L482" s="1">
        <f t="shared" si="16"/>
        <v>0</v>
      </c>
    </row>
    <row r="483" spans="1:12">
      <c r="A483" s="1" t="s">
        <v>1145</v>
      </c>
      <c r="B483" s="1">
        <v>517</v>
      </c>
      <c r="C483" s="1" t="s">
        <v>524</v>
      </c>
      <c r="D483" s="1">
        <v>25615.475250679228</v>
      </c>
      <c r="E483" s="1">
        <v>20736.023132035301</v>
      </c>
      <c r="G483" s="1">
        <v>4879.4521186438906</v>
      </c>
      <c r="H483" s="1">
        <v>25334.877615886031</v>
      </c>
      <c r="I483" s="1">
        <f t="shared" si="15"/>
        <v>30214.329734529922</v>
      </c>
      <c r="K483" s="1">
        <f>IFERROR(VLOOKUP(A483,'Raw Data - Approved 2014 SWCAP'!$F$4:$R$588,6,FALSE),0)</f>
        <v>20736</v>
      </c>
      <c r="L483" s="1">
        <f t="shared" si="16"/>
        <v>0</v>
      </c>
    </row>
    <row r="484" spans="1:12">
      <c r="A484" s="1" t="s">
        <v>1146</v>
      </c>
      <c r="B484" s="1">
        <v>518</v>
      </c>
      <c r="C484" s="1" t="s">
        <v>525</v>
      </c>
      <c r="D484" s="1">
        <v>7436.0497132515284</v>
      </c>
      <c r="E484" s="1">
        <v>3618.8846101388799</v>
      </c>
      <c r="G484" s="1">
        <v>3817.1651031126439</v>
      </c>
      <c r="H484" s="1">
        <v>7354.5935645241025</v>
      </c>
      <c r="I484" s="1">
        <f t="shared" si="15"/>
        <v>11171.758667636746</v>
      </c>
      <c r="K484" s="1">
        <f>IFERROR(VLOOKUP(A484,'Raw Data - Approved 2014 SWCAP'!$F$4:$R$588,6,FALSE),0)</f>
        <v>3619</v>
      </c>
      <c r="L484" s="1">
        <f t="shared" si="16"/>
        <v>0</v>
      </c>
    </row>
    <row r="485" spans="1:12">
      <c r="A485" s="1" t="s">
        <v>1147</v>
      </c>
      <c r="B485" s="1">
        <v>519</v>
      </c>
      <c r="C485" s="1" t="s">
        <v>526</v>
      </c>
      <c r="D485" s="1">
        <v>16077.883487697998</v>
      </c>
      <c r="E485" s="1">
        <v>15778.258717443199</v>
      </c>
      <c r="G485" s="1">
        <v>299.6247702547646</v>
      </c>
      <c r="H485" s="1">
        <v>15901.762762434115</v>
      </c>
      <c r="I485" s="1">
        <f t="shared" si="15"/>
        <v>16201.387532688879</v>
      </c>
      <c r="K485" s="1">
        <f>IFERROR(VLOOKUP(A485,'Raw Data - Approved 2014 SWCAP'!$F$4:$R$588,6,FALSE),0)</f>
        <v>15778</v>
      </c>
      <c r="L485" s="1">
        <f t="shared" si="16"/>
        <v>0</v>
      </c>
    </row>
    <row r="486" spans="1:12">
      <c r="A486" s="1" t="s">
        <v>1148</v>
      </c>
      <c r="B486" s="1">
        <v>520</v>
      </c>
      <c r="C486" s="1" t="s">
        <v>527</v>
      </c>
      <c r="D486" s="1">
        <v>294.00996558548354</v>
      </c>
      <c r="E486" s="1">
        <v>282.435228822613</v>
      </c>
      <c r="G486" s="1">
        <v>11.574736762870058</v>
      </c>
      <c r="H486" s="1">
        <v>290.78931478195295</v>
      </c>
      <c r="I486" s="1">
        <f t="shared" si="15"/>
        <v>302.36405154482298</v>
      </c>
      <c r="K486" s="1">
        <f>IFERROR(VLOOKUP(A486,'Raw Data - Approved 2014 SWCAP'!$F$4:$R$588,6,FALSE),0)</f>
        <v>282</v>
      </c>
      <c r="L486" s="1">
        <f t="shared" si="16"/>
        <v>0</v>
      </c>
    </row>
    <row r="487" spans="1:12">
      <c r="A487" s="1" t="s">
        <v>1149</v>
      </c>
      <c r="B487" s="1">
        <v>521</v>
      </c>
      <c r="C487" s="1" t="s">
        <v>528</v>
      </c>
      <c r="D487" s="1">
        <v>0</v>
      </c>
      <c r="E487" s="1">
        <v>1914.50039191522</v>
      </c>
      <c r="G487" s="1">
        <v>-1914.5003919152239</v>
      </c>
      <c r="H487" s="1">
        <v>0</v>
      </c>
      <c r="I487" s="1">
        <f t="shared" si="15"/>
        <v>-1914.5003919152239</v>
      </c>
      <c r="K487" s="1">
        <f>IFERROR(VLOOKUP(A487,'Raw Data - Approved 2014 SWCAP'!$F$4:$R$588,6,FALSE),0)</f>
        <v>1915</v>
      </c>
      <c r="L487" s="1">
        <f t="shared" si="16"/>
        <v>0</v>
      </c>
    </row>
    <row r="488" spans="1:12">
      <c r="A488" s="1" t="s">
        <v>1150</v>
      </c>
      <c r="B488" s="1">
        <v>522</v>
      </c>
      <c r="C488" s="1" t="s">
        <v>529</v>
      </c>
      <c r="D488" s="1">
        <v>10.296068833732885</v>
      </c>
      <c r="E488" s="1">
        <v>8.7955607591817309</v>
      </c>
      <c r="G488" s="1">
        <v>1.5005080745511516</v>
      </c>
      <c r="H488" s="1">
        <v>10.183283397033374</v>
      </c>
      <c r="I488" s="1">
        <f t="shared" si="15"/>
        <v>11.683791471584525</v>
      </c>
      <c r="K488" s="1">
        <f>IFERROR(VLOOKUP(A488,'Raw Data - Approved 2014 SWCAP'!$F$4:$R$588,6,FALSE),0)</f>
        <v>9</v>
      </c>
      <c r="L488" s="1">
        <f t="shared" si="16"/>
        <v>0</v>
      </c>
    </row>
    <row r="489" spans="1:12">
      <c r="A489" s="1" t="s">
        <v>1151</v>
      </c>
      <c r="B489" s="1">
        <v>523</v>
      </c>
      <c r="C489" s="1" t="s">
        <v>530</v>
      </c>
      <c r="D489" s="1">
        <v>0</v>
      </c>
      <c r="E489" s="1">
        <v>4.8864226439898504</v>
      </c>
      <c r="G489" s="1">
        <v>-4.886422643989853</v>
      </c>
      <c r="H489" s="1">
        <v>0</v>
      </c>
      <c r="I489" s="1">
        <f t="shared" si="15"/>
        <v>-4.886422643989853</v>
      </c>
      <c r="K489" s="1">
        <f>IFERROR(VLOOKUP(A489,'Raw Data - Approved 2014 SWCAP'!$F$4:$R$588,6,FALSE),0)</f>
        <v>5</v>
      </c>
      <c r="L489" s="1">
        <f t="shared" si="16"/>
        <v>0</v>
      </c>
    </row>
    <row r="490" spans="1:12">
      <c r="A490" s="1" t="s">
        <v>1152</v>
      </c>
      <c r="B490" s="1">
        <v>524</v>
      </c>
      <c r="C490" s="1" t="s">
        <v>531</v>
      </c>
      <c r="D490" s="1">
        <v>926.64619503595964</v>
      </c>
      <c r="E490" s="1">
        <v>843.39654835264798</v>
      </c>
      <c r="G490" s="1">
        <v>83.249646683311212</v>
      </c>
      <c r="H490" s="1">
        <v>916.49550573300348</v>
      </c>
      <c r="I490" s="1">
        <f t="shared" si="15"/>
        <v>999.74515241631468</v>
      </c>
      <c r="K490" s="1">
        <f>IFERROR(VLOOKUP(A490,'Raw Data - Approved 2014 SWCAP'!$F$4:$R$588,6,FALSE),0)</f>
        <v>843</v>
      </c>
      <c r="L490" s="1">
        <f t="shared" si="16"/>
        <v>0</v>
      </c>
    </row>
    <row r="491" spans="1:12">
      <c r="A491" s="1" t="s">
        <v>1153</v>
      </c>
      <c r="B491" s="1">
        <v>525</v>
      </c>
      <c r="C491" s="1" t="s">
        <v>532</v>
      </c>
      <c r="D491" s="1">
        <v>143.00095602406785</v>
      </c>
      <c r="E491" s="1">
        <v>5450.3158171062796</v>
      </c>
      <c r="G491" s="1">
        <v>-5307.3148610822127</v>
      </c>
      <c r="H491" s="1">
        <v>141.43449162546352</v>
      </c>
      <c r="I491" s="1">
        <f t="shared" si="15"/>
        <v>-5165.8803694567496</v>
      </c>
      <c r="K491" s="1">
        <f>IFERROR(VLOOKUP(A491,'Raw Data - Approved 2014 SWCAP'!$F$4:$R$588,6,FALSE),0)</f>
        <v>5450</v>
      </c>
      <c r="L491" s="1">
        <f t="shared" si="16"/>
        <v>0</v>
      </c>
    </row>
    <row r="492" spans="1:12">
      <c r="A492" s="1" t="s">
        <v>1154</v>
      </c>
      <c r="B492" s="1">
        <v>526</v>
      </c>
      <c r="C492" s="1" t="s">
        <v>533</v>
      </c>
      <c r="D492" s="1">
        <v>19781.036244897259</v>
      </c>
      <c r="E492" s="1">
        <v>9801.1865393148491</v>
      </c>
      <c r="G492" s="1">
        <v>9979.8497055824118</v>
      </c>
      <c r="H492" s="1">
        <v>19564.35035756712</v>
      </c>
      <c r="I492" s="1">
        <f t="shared" si="15"/>
        <v>29544.200063149532</v>
      </c>
      <c r="K492" s="1">
        <f>IFERROR(VLOOKUP(A492,'Raw Data - Approved 2014 SWCAP'!$F$4:$R$588,6,FALSE),0)</f>
        <v>9801</v>
      </c>
      <c r="L492" s="1">
        <f t="shared" si="16"/>
        <v>0</v>
      </c>
    </row>
    <row r="493" spans="1:12">
      <c r="A493" s="1" t="s">
        <v>1155</v>
      </c>
      <c r="B493" s="1">
        <v>527</v>
      </c>
      <c r="C493" s="1" t="s">
        <v>534</v>
      </c>
      <c r="D493" s="1">
        <v>9113.1649255017965</v>
      </c>
      <c r="E493" s="1">
        <v>5999.5497222907397</v>
      </c>
      <c r="G493" s="1">
        <v>3113.6152032110558</v>
      </c>
      <c r="H493" s="1">
        <v>9013.3372823075388</v>
      </c>
      <c r="I493" s="1">
        <f t="shared" si="15"/>
        <v>12126.952485518595</v>
      </c>
      <c r="K493" s="1">
        <f>IFERROR(VLOOKUP(A493,'Raw Data - Approved 2014 SWCAP'!$F$4:$R$588,6,FALSE),0)</f>
        <v>6000</v>
      </c>
      <c r="L493" s="1">
        <f t="shared" si="16"/>
        <v>0</v>
      </c>
    </row>
    <row r="494" spans="1:12">
      <c r="A494" s="1" t="s">
        <v>1156</v>
      </c>
      <c r="B494" s="1">
        <v>528</v>
      </c>
      <c r="C494" s="1" t="s">
        <v>535</v>
      </c>
      <c r="D494" s="1">
        <v>3016.7481682837351</v>
      </c>
      <c r="E494" s="1">
        <v>1057.4218601594</v>
      </c>
      <c r="G494" s="1">
        <v>1959.3263081243313</v>
      </c>
      <c r="H494" s="1">
        <v>2983.702035330778</v>
      </c>
      <c r="I494" s="1">
        <f t="shared" si="15"/>
        <v>4943.0283434551093</v>
      </c>
      <c r="K494" s="1">
        <f>IFERROR(VLOOKUP(A494,'Raw Data - Approved 2014 SWCAP'!$F$4:$R$588,6,FALSE),0)</f>
        <v>1057</v>
      </c>
      <c r="L494" s="1">
        <f t="shared" si="16"/>
        <v>0</v>
      </c>
    </row>
    <row r="495" spans="1:12">
      <c r="A495" s="1" t="s">
        <v>1157</v>
      </c>
      <c r="B495" s="1">
        <v>529</v>
      </c>
      <c r="C495" s="1" t="s">
        <v>536</v>
      </c>
      <c r="D495" s="1">
        <v>839.70161377332636</v>
      </c>
      <c r="E495" s="1">
        <v>517.96080026292395</v>
      </c>
      <c r="G495" s="1">
        <v>321.74081351040212</v>
      </c>
      <c r="H495" s="1">
        <v>830.50333482472172</v>
      </c>
      <c r="I495" s="1">
        <f t="shared" si="15"/>
        <v>1152.2441483351238</v>
      </c>
      <c r="K495" s="1">
        <f>IFERROR(VLOOKUP(A495,'Raw Data - Approved 2014 SWCAP'!$F$4:$R$588,6,FALSE),0)</f>
        <v>518</v>
      </c>
      <c r="L495" s="1">
        <f t="shared" si="16"/>
        <v>0</v>
      </c>
    </row>
    <row r="496" spans="1:12">
      <c r="A496" s="1" t="s">
        <v>1158</v>
      </c>
      <c r="B496" s="1">
        <v>530</v>
      </c>
      <c r="C496" s="1" t="s">
        <v>537</v>
      </c>
      <c r="D496" s="1">
        <v>383.24256214450185</v>
      </c>
      <c r="E496" s="1">
        <v>37.136812094322899</v>
      </c>
      <c r="G496" s="1">
        <v>346.10575005017898</v>
      </c>
      <c r="H496" s="1">
        <v>379.0444375562422</v>
      </c>
      <c r="I496" s="1">
        <f t="shared" si="15"/>
        <v>725.15018760642124</v>
      </c>
      <c r="K496" s="1">
        <f>IFERROR(VLOOKUP(A496,'Raw Data - Approved 2014 SWCAP'!$F$4:$R$588,6,FALSE),0)</f>
        <v>37</v>
      </c>
      <c r="L496" s="1">
        <f t="shared" si="16"/>
        <v>0</v>
      </c>
    </row>
    <row r="497" spans="1:12">
      <c r="A497" s="1" t="s">
        <v>1159</v>
      </c>
      <c r="B497" s="1">
        <v>531</v>
      </c>
      <c r="C497" s="1" t="s">
        <v>538</v>
      </c>
      <c r="D497" s="1">
        <v>4989.0173537676792</v>
      </c>
      <c r="E497" s="1">
        <v>4916.7184643825904</v>
      </c>
      <c r="G497" s="1">
        <v>72.298889385090121</v>
      </c>
      <c r="H497" s="1">
        <v>4934.36654382917</v>
      </c>
      <c r="I497" s="1">
        <f t="shared" si="15"/>
        <v>5006.6654332142598</v>
      </c>
      <c r="K497" s="1">
        <f>IFERROR(VLOOKUP(A497,'Raw Data - Approved 2014 SWCAP'!$F$4:$R$588,6,FALSE),0)</f>
        <v>4917</v>
      </c>
      <c r="L497" s="1">
        <f t="shared" si="16"/>
        <v>0</v>
      </c>
    </row>
    <row r="498" spans="1:12">
      <c r="A498" s="1" t="s">
        <v>1160</v>
      </c>
      <c r="B498" s="1">
        <v>532</v>
      </c>
      <c r="C498" s="1" t="s">
        <v>539</v>
      </c>
      <c r="D498" s="1">
        <v>8695.6021339115196</v>
      </c>
      <c r="E498" s="1">
        <v>5722.0009161121197</v>
      </c>
      <c r="G498" s="1">
        <v>2973.6012177994012</v>
      </c>
      <c r="H498" s="1">
        <v>8600.3485667611858</v>
      </c>
      <c r="I498" s="1">
        <f t="shared" si="15"/>
        <v>11573.949784560587</v>
      </c>
      <c r="K498" s="1">
        <f>IFERROR(VLOOKUP(A498,'Raw Data - Approved 2014 SWCAP'!$F$4:$R$588,6,FALSE),0)</f>
        <v>5722</v>
      </c>
      <c r="L498" s="1">
        <f t="shared" si="16"/>
        <v>0</v>
      </c>
    </row>
    <row r="499" spans="1:12">
      <c r="A499" s="1" t="s">
        <v>1161</v>
      </c>
      <c r="B499" s="1">
        <v>533</v>
      </c>
      <c r="C499" s="1" t="s">
        <v>540</v>
      </c>
      <c r="D499" s="1">
        <v>7893.6527725285459</v>
      </c>
      <c r="E499" s="1">
        <v>3912.0699687782799</v>
      </c>
      <c r="G499" s="1">
        <v>3981.5828037502697</v>
      </c>
      <c r="H499" s="1">
        <v>7807.1839377255847</v>
      </c>
      <c r="I499" s="1">
        <f t="shared" si="15"/>
        <v>11788.766741475854</v>
      </c>
      <c r="K499" s="1">
        <f>IFERROR(VLOOKUP(A499,'Raw Data - Approved 2014 SWCAP'!$F$4:$R$588,6,FALSE),0)</f>
        <v>3912</v>
      </c>
      <c r="L499" s="1">
        <f t="shared" si="16"/>
        <v>0</v>
      </c>
    </row>
    <row r="500" spans="1:12">
      <c r="A500" s="1" t="s">
        <v>1162</v>
      </c>
      <c r="B500" s="1">
        <v>534</v>
      </c>
      <c r="C500" s="1" t="s">
        <v>541</v>
      </c>
      <c r="D500" s="1">
        <v>8.0080535373478003</v>
      </c>
      <c r="E500" s="1">
        <v>6.8409917015857902</v>
      </c>
      <c r="G500" s="1">
        <v>1.1670618357620068</v>
      </c>
      <c r="H500" s="1">
        <v>7.9203315310259574</v>
      </c>
      <c r="I500" s="1">
        <f t="shared" si="15"/>
        <v>9.0873933667879641</v>
      </c>
      <c r="K500" s="1">
        <f>IFERROR(VLOOKUP(A500,'Raw Data - Approved 2014 SWCAP'!$F$4:$R$588,6,FALSE),0)</f>
        <v>7</v>
      </c>
      <c r="L500" s="1">
        <f t="shared" si="16"/>
        <v>0</v>
      </c>
    </row>
    <row r="501" spans="1:12">
      <c r="A501" s="1" t="s">
        <v>1163</v>
      </c>
      <c r="B501" s="1">
        <v>535</v>
      </c>
      <c r="C501" s="1" t="s">
        <v>542</v>
      </c>
      <c r="D501" s="1">
        <v>10365.853300272631</v>
      </c>
      <c r="E501" s="1">
        <v>7478.18121436207</v>
      </c>
      <c r="G501" s="1">
        <v>2887.6720859105608</v>
      </c>
      <c r="H501" s="1">
        <v>10252.303428946601</v>
      </c>
      <c r="I501" s="1">
        <f t="shared" si="15"/>
        <v>13139.975514857162</v>
      </c>
      <c r="K501" s="1">
        <f>IFERROR(VLOOKUP(A501,'Raw Data - Approved 2014 SWCAP'!$F$4:$R$588,6,FALSE),0)</f>
        <v>7478</v>
      </c>
      <c r="L501" s="1">
        <f t="shared" si="16"/>
        <v>0</v>
      </c>
    </row>
    <row r="502" spans="1:12">
      <c r="A502" s="1" t="s">
        <v>1164</v>
      </c>
      <c r="B502" s="1">
        <v>536</v>
      </c>
      <c r="C502" s="1" t="s">
        <v>543</v>
      </c>
      <c r="D502" s="1">
        <v>1444.8816596671816</v>
      </c>
      <c r="E502" s="1">
        <v>1096.5132413113199</v>
      </c>
      <c r="G502" s="1">
        <v>348.36841835585875</v>
      </c>
      <c r="H502" s="1">
        <v>1429.0541033836832</v>
      </c>
      <c r="I502" s="1">
        <f t="shared" si="15"/>
        <v>1777.4225217395419</v>
      </c>
      <c r="K502" s="1">
        <f>IFERROR(VLOOKUP(A502,'Raw Data - Approved 2014 SWCAP'!$F$4:$R$588,6,FALSE),0)</f>
        <v>1097</v>
      </c>
      <c r="L502" s="1">
        <f t="shared" si="16"/>
        <v>0</v>
      </c>
    </row>
    <row r="503" spans="1:12">
      <c r="A503" s="1" t="s">
        <v>1165</v>
      </c>
      <c r="B503" s="1">
        <v>537</v>
      </c>
      <c r="C503" s="1" t="s">
        <v>544</v>
      </c>
      <c r="D503" s="1">
        <v>684.11657361914058</v>
      </c>
      <c r="E503" s="1">
        <v>23.454828691151299</v>
      </c>
      <c r="G503" s="1">
        <v>660.66174492798939</v>
      </c>
      <c r="H503" s="1">
        <v>676.62260793621738</v>
      </c>
      <c r="I503" s="1">
        <f t="shared" si="15"/>
        <v>1337.2843528642068</v>
      </c>
      <c r="K503" s="1">
        <f>IFERROR(VLOOKUP(A503,'Raw Data - Approved 2014 SWCAP'!$F$4:$R$588,6,FALSE),0)</f>
        <v>23</v>
      </c>
      <c r="L503" s="1">
        <f t="shared" si="16"/>
        <v>0</v>
      </c>
    </row>
    <row r="504" spans="1:12">
      <c r="A504" s="1" t="s">
        <v>1166</v>
      </c>
      <c r="B504" s="1">
        <v>538</v>
      </c>
      <c r="C504" s="1" t="s">
        <v>545</v>
      </c>
      <c r="D504" s="1">
        <v>6833.1576826540577</v>
      </c>
      <c r="E504" s="1">
        <v>4974.3782515816702</v>
      </c>
      <c r="G504" s="1">
        <v>1858.7794310723887</v>
      </c>
      <c r="H504" s="1">
        <v>6758.3057478311484</v>
      </c>
      <c r="I504" s="1">
        <f t="shared" si="15"/>
        <v>8617.0851789035369</v>
      </c>
      <c r="K504" s="1">
        <f>IFERROR(VLOOKUP(A504,'Raw Data - Approved 2014 SWCAP'!$F$4:$R$588,6,FALSE),0)</f>
        <v>4974</v>
      </c>
      <c r="L504" s="1">
        <f t="shared" si="16"/>
        <v>0</v>
      </c>
    </row>
    <row r="505" spans="1:12">
      <c r="A505" s="1" t="s">
        <v>1167</v>
      </c>
      <c r="B505" s="1">
        <v>539</v>
      </c>
      <c r="C505" s="1" t="s">
        <v>546</v>
      </c>
      <c r="D505" s="1">
        <v>313119.46934089175</v>
      </c>
      <c r="E505" s="1">
        <v>277397.32707666</v>
      </c>
      <c r="G505" s="1">
        <v>35722.142264231836</v>
      </c>
      <c r="H505" s="1">
        <v>309689.488766847</v>
      </c>
      <c r="I505" s="1">
        <f t="shared" si="15"/>
        <v>345411.63103107887</v>
      </c>
      <c r="K505" s="1">
        <f>IFERROR(VLOOKUP(A505,'Raw Data - Approved 2014 SWCAP'!$F$4:$R$588,6,FALSE),0)</f>
        <v>277397</v>
      </c>
      <c r="L505" s="1">
        <f t="shared" si="16"/>
        <v>0</v>
      </c>
    </row>
    <row r="506" spans="1:12">
      <c r="A506" s="1" t="s">
        <v>1257</v>
      </c>
      <c r="B506" s="1">
        <v>540</v>
      </c>
      <c r="C506" s="1" t="s">
        <v>547</v>
      </c>
      <c r="D506" s="1">
        <v>11.440076481925429</v>
      </c>
      <c r="E506" s="1">
        <v>0</v>
      </c>
      <c r="G506" s="1">
        <v>0</v>
      </c>
      <c r="H506" s="1">
        <v>11.314759330037081</v>
      </c>
      <c r="I506" s="1">
        <f t="shared" si="15"/>
        <v>11.314759330037081</v>
      </c>
      <c r="K506" s="1">
        <f>IFERROR(VLOOKUP(A506,'Raw Data - Approved 2014 SWCAP'!$F$4:$R$588,6,FALSE),0)</f>
        <v>0</v>
      </c>
      <c r="L506" s="1">
        <f t="shared" si="16"/>
        <v>0</v>
      </c>
    </row>
    <row r="507" spans="1:12">
      <c r="A507" s="1" t="s">
        <v>1168</v>
      </c>
      <c r="B507" s="1">
        <v>541</v>
      </c>
      <c r="C507" s="1" t="s">
        <v>548</v>
      </c>
      <c r="D507" s="1">
        <v>6861.7578738588709</v>
      </c>
      <c r="E507" s="1">
        <v>6456.9188817681897</v>
      </c>
      <c r="G507" s="1">
        <v>404.8389920906813</v>
      </c>
      <c r="H507" s="1">
        <v>6786.5926461562403</v>
      </c>
      <c r="I507" s="1">
        <f t="shared" si="15"/>
        <v>7191.4316382469215</v>
      </c>
      <c r="K507" s="1">
        <f>IFERROR(VLOOKUP(A507,'Raw Data - Approved 2014 SWCAP'!$F$4:$R$588,6,FALSE),0)</f>
        <v>6457</v>
      </c>
      <c r="L507" s="1">
        <f t="shared" si="16"/>
        <v>0</v>
      </c>
    </row>
    <row r="508" spans="1:12">
      <c r="A508" s="1" t="s">
        <v>1169</v>
      </c>
      <c r="B508" s="1">
        <v>542</v>
      </c>
      <c r="C508" s="1" t="s">
        <v>549</v>
      </c>
      <c r="D508" s="1">
        <v>4020.0428757485952</v>
      </c>
      <c r="E508" s="1">
        <v>2177.3899301618799</v>
      </c>
      <c r="G508" s="1">
        <v>1842.6529455867174</v>
      </c>
      <c r="H508" s="1">
        <v>3976.00642857503</v>
      </c>
      <c r="I508" s="1">
        <f t="shared" si="15"/>
        <v>5818.6593741617471</v>
      </c>
      <c r="K508" s="1">
        <f>IFERROR(VLOOKUP(A508,'Raw Data - Approved 2014 SWCAP'!$F$4:$R$588,6,FALSE),0)</f>
        <v>2177</v>
      </c>
      <c r="L508" s="1">
        <f t="shared" si="16"/>
        <v>0</v>
      </c>
    </row>
    <row r="509" spans="1:12">
      <c r="A509" s="1" t="s">
        <v>1170</v>
      </c>
      <c r="B509" s="1">
        <v>543</v>
      </c>
      <c r="C509" s="1" t="s">
        <v>550</v>
      </c>
      <c r="D509" s="1">
        <v>13559.922654026212</v>
      </c>
      <c r="E509" s="1">
        <v>11307.1819981925</v>
      </c>
      <c r="G509" s="1">
        <v>2252.7406558336925</v>
      </c>
      <c r="H509" s="1">
        <v>13411.384233892952</v>
      </c>
      <c r="I509" s="1">
        <f t="shared" si="15"/>
        <v>15664.124889726645</v>
      </c>
      <c r="K509" s="1">
        <f>IFERROR(VLOOKUP(A509,'Raw Data - Approved 2014 SWCAP'!$F$4:$R$588,6,FALSE),0)</f>
        <v>11307</v>
      </c>
      <c r="L509" s="1">
        <f t="shared" si="16"/>
        <v>0</v>
      </c>
    </row>
    <row r="510" spans="1:12">
      <c r="A510" s="1" t="s">
        <v>1171</v>
      </c>
      <c r="B510" s="1">
        <v>544</v>
      </c>
      <c r="C510" s="1" t="s">
        <v>551</v>
      </c>
      <c r="D510" s="1">
        <v>216.2174455083906</v>
      </c>
      <c r="E510" s="1">
        <v>143.660825733302</v>
      </c>
      <c r="G510" s="1">
        <v>72.556619775088947</v>
      </c>
      <c r="H510" s="1">
        <v>213.84895133770084</v>
      </c>
      <c r="I510" s="1">
        <f t="shared" si="15"/>
        <v>286.4055711127898</v>
      </c>
      <c r="K510" s="1">
        <f>IFERROR(VLOOKUP(A510,'Raw Data - Approved 2014 SWCAP'!$F$4:$R$588,6,FALSE),0)</f>
        <v>144</v>
      </c>
      <c r="L510" s="1">
        <f t="shared" si="16"/>
        <v>0</v>
      </c>
    </row>
    <row r="511" spans="1:12">
      <c r="A511" s="1" t="s">
        <v>1172</v>
      </c>
      <c r="B511" s="1">
        <v>545</v>
      </c>
      <c r="C511" s="1" t="s">
        <v>552</v>
      </c>
      <c r="D511" s="1">
        <v>1295.0166577539585</v>
      </c>
      <c r="E511" s="1">
        <v>972.39810615398096</v>
      </c>
      <c r="G511" s="1">
        <v>322.61855159997793</v>
      </c>
      <c r="H511" s="1">
        <v>1280.8307561601973</v>
      </c>
      <c r="I511" s="1">
        <f t="shared" si="15"/>
        <v>1603.4493077601753</v>
      </c>
      <c r="K511" s="1">
        <f>IFERROR(VLOOKUP(A511,'Raw Data - Approved 2014 SWCAP'!$F$4:$R$588,6,FALSE),0)</f>
        <v>972</v>
      </c>
      <c r="L511" s="1">
        <f t="shared" si="16"/>
        <v>0</v>
      </c>
    </row>
    <row r="512" spans="1:12">
      <c r="A512" s="1" t="s">
        <v>1173</v>
      </c>
      <c r="B512" s="1">
        <v>546</v>
      </c>
      <c r="C512" s="1" t="s">
        <v>553</v>
      </c>
      <c r="D512" s="1">
        <v>7445.2017744370687</v>
      </c>
      <c r="E512" s="1">
        <v>9573.4792441049194</v>
      </c>
      <c r="G512" s="1">
        <v>-2128.2774696678493</v>
      </c>
      <c r="H512" s="1">
        <v>7363.645371988132</v>
      </c>
      <c r="I512" s="1">
        <f t="shared" si="15"/>
        <v>5235.3679023202822</v>
      </c>
      <c r="K512" s="1">
        <f>IFERROR(VLOOKUP(A512,'Raw Data - Approved 2014 SWCAP'!$F$4:$R$588,6,FALSE),0)</f>
        <v>9573</v>
      </c>
      <c r="L512" s="1">
        <f t="shared" si="16"/>
        <v>0</v>
      </c>
    </row>
    <row r="513" spans="1:12">
      <c r="A513" s="1" t="s">
        <v>1174</v>
      </c>
      <c r="B513" s="1">
        <v>547</v>
      </c>
      <c r="C513" s="1" t="s">
        <v>554</v>
      </c>
      <c r="D513" s="1">
        <v>4174.4839082545886</v>
      </c>
      <c r="E513" s="1">
        <v>3878.8422947991398</v>
      </c>
      <c r="G513" s="1">
        <v>295.64161345544414</v>
      </c>
      <c r="H513" s="1">
        <v>4128.7556795305309</v>
      </c>
      <c r="I513" s="1">
        <f t="shared" si="15"/>
        <v>4424.3972929859747</v>
      </c>
      <c r="K513" s="1">
        <f>IFERROR(VLOOKUP(A513,'Raw Data - Approved 2014 SWCAP'!$F$4:$R$588,6,FALSE),0)</f>
        <v>3879</v>
      </c>
      <c r="L513" s="1">
        <f t="shared" si="16"/>
        <v>0</v>
      </c>
    </row>
    <row r="514" spans="1:12">
      <c r="A514" s="1" t="s">
        <v>1175</v>
      </c>
      <c r="B514" s="1">
        <v>548</v>
      </c>
      <c r="C514" s="1" t="s">
        <v>555</v>
      </c>
      <c r="D514" s="1">
        <v>2595.7533537488794</v>
      </c>
      <c r="E514" s="1">
        <v>2129.5029882507802</v>
      </c>
      <c r="G514" s="1">
        <v>466.2503654981021</v>
      </c>
      <c r="H514" s="1">
        <v>2567.3188919854133</v>
      </c>
      <c r="I514" s="1">
        <f t="shared" si="15"/>
        <v>3033.5692574835152</v>
      </c>
      <c r="K514" s="1">
        <f>IFERROR(VLOOKUP(A514,'Raw Data - Approved 2014 SWCAP'!$F$4:$R$588,6,FALSE),0)</f>
        <v>2130</v>
      </c>
      <c r="L514" s="1">
        <f t="shared" si="16"/>
        <v>0</v>
      </c>
    </row>
    <row r="515" spans="1:12">
      <c r="A515" s="1" t="s">
        <v>1176</v>
      </c>
      <c r="B515" s="1">
        <v>549</v>
      </c>
      <c r="C515" s="1" t="s">
        <v>556</v>
      </c>
      <c r="D515" s="1">
        <v>9694.320810783609</v>
      </c>
      <c r="E515" s="1">
        <v>8384.1239725577907</v>
      </c>
      <c r="G515" s="1">
        <v>1310.1968382258199</v>
      </c>
      <c r="H515" s="1">
        <v>9588.1270562734226</v>
      </c>
      <c r="I515" s="1">
        <f t="shared" si="15"/>
        <v>10898.323894499243</v>
      </c>
      <c r="K515" s="1">
        <f>IFERROR(VLOOKUP(A515,'Raw Data - Approved 2014 SWCAP'!$F$4:$R$588,6,FALSE),0)</f>
        <v>8384</v>
      </c>
      <c r="L515" s="1">
        <f t="shared" si="16"/>
        <v>0</v>
      </c>
    </row>
    <row r="516" spans="1:12">
      <c r="A516" s="1" t="s">
        <v>1178</v>
      </c>
      <c r="B516" s="1">
        <v>551</v>
      </c>
      <c r="C516" s="1" t="s">
        <v>558</v>
      </c>
      <c r="D516" s="1">
        <v>2243.3989981055761</v>
      </c>
      <c r="E516" s="1">
        <v>1906.68211568484</v>
      </c>
      <c r="G516" s="1">
        <v>336.71688242073623</v>
      </c>
      <c r="H516" s="1">
        <v>2218.8243046202715</v>
      </c>
      <c r="I516" s="1">
        <f t="shared" si="15"/>
        <v>2555.5411870410076</v>
      </c>
      <c r="K516" s="1">
        <f>IFERROR(VLOOKUP(A516,'Raw Data - Approved 2014 SWCAP'!$F$4:$R$588,6,FALSE),0)</f>
        <v>1907</v>
      </c>
      <c r="L516" s="1">
        <f t="shared" si="16"/>
        <v>0</v>
      </c>
    </row>
    <row r="517" spans="1:12">
      <c r="A517" s="1" t="s">
        <v>1179</v>
      </c>
      <c r="B517" s="1">
        <v>552</v>
      </c>
      <c r="C517" s="1" t="s">
        <v>559</v>
      </c>
      <c r="D517" s="1">
        <v>1920.7888413152793</v>
      </c>
      <c r="E517" s="1">
        <v>1732.7254695587999</v>
      </c>
      <c r="G517" s="1">
        <v>188.06337175647786</v>
      </c>
      <c r="H517" s="1">
        <v>1899.7480915132257</v>
      </c>
      <c r="I517" s="1">
        <f t="shared" si="15"/>
        <v>2087.8114632697034</v>
      </c>
      <c r="K517" s="1">
        <f>IFERROR(VLOOKUP(A517,'Raw Data - Approved 2014 SWCAP'!$F$4:$R$588,6,FALSE),0)</f>
        <v>1733</v>
      </c>
      <c r="L517" s="1">
        <f t="shared" si="16"/>
        <v>0</v>
      </c>
    </row>
    <row r="518" spans="1:12">
      <c r="A518" s="1" t="s">
        <v>1258</v>
      </c>
      <c r="B518" s="1">
        <v>553</v>
      </c>
      <c r="C518" s="1" t="s">
        <v>560</v>
      </c>
      <c r="D518" s="1">
        <v>3466.3431740234046</v>
      </c>
      <c r="E518" s="1">
        <v>0</v>
      </c>
      <c r="G518" s="1">
        <v>0</v>
      </c>
      <c r="H518" s="1">
        <v>3428.3720770012355</v>
      </c>
      <c r="I518" s="1">
        <f t="shared" si="15"/>
        <v>3428.3720770012355</v>
      </c>
      <c r="K518" s="1">
        <f>IFERROR(VLOOKUP(A518,'Raw Data - Approved 2014 SWCAP'!$F$4:$R$588,6,FALSE),0)</f>
        <v>0</v>
      </c>
      <c r="L518" s="1">
        <f t="shared" si="16"/>
        <v>0</v>
      </c>
    </row>
    <row r="519" spans="1:12">
      <c r="A519" s="1" t="s">
        <v>1180</v>
      </c>
      <c r="B519" s="1">
        <v>554</v>
      </c>
      <c r="C519" s="1" t="s">
        <v>561</v>
      </c>
      <c r="D519" s="1">
        <v>2292.5913269778557</v>
      </c>
      <c r="E519" s="1">
        <v>1900.8184085120499</v>
      </c>
      <c r="G519" s="1">
        <v>391.77291846580334</v>
      </c>
      <c r="H519" s="1">
        <v>2267.4777697394311</v>
      </c>
      <c r="I519" s="1">
        <f t="shared" si="15"/>
        <v>2659.2506882052344</v>
      </c>
      <c r="K519" s="1">
        <f>IFERROR(VLOOKUP(A519,'Raw Data - Approved 2014 SWCAP'!$F$4:$R$588,6,FALSE),0)</f>
        <v>1901</v>
      </c>
      <c r="L519" s="1">
        <f t="shared" si="16"/>
        <v>0</v>
      </c>
    </row>
    <row r="520" spans="1:12">
      <c r="A520" s="1" t="s">
        <v>1181</v>
      </c>
      <c r="B520" s="1">
        <v>555</v>
      </c>
      <c r="C520" s="1" t="s">
        <v>562</v>
      </c>
      <c r="D520" s="1">
        <v>368.37046271799881</v>
      </c>
      <c r="E520" s="1">
        <v>396.77751869197601</v>
      </c>
      <c r="G520" s="1">
        <v>-28.407055973977194</v>
      </c>
      <c r="H520" s="1">
        <v>364.33525042719401</v>
      </c>
      <c r="I520" s="1">
        <f t="shared" si="15"/>
        <v>335.9281944532168</v>
      </c>
      <c r="K520" s="1">
        <f>IFERROR(VLOOKUP(A520,'Raw Data - Approved 2014 SWCAP'!$F$4:$R$588,6,FALSE),0)</f>
        <v>397</v>
      </c>
      <c r="L520" s="1">
        <f t="shared" si="16"/>
        <v>0</v>
      </c>
    </row>
    <row r="521" spans="1:12">
      <c r="A521" s="1" t="s">
        <v>1182</v>
      </c>
      <c r="B521" s="1">
        <v>556</v>
      </c>
      <c r="C521" s="1" t="s">
        <v>563</v>
      </c>
      <c r="D521" s="1">
        <v>4113.8515029003838</v>
      </c>
      <c r="E521" s="1">
        <v>2905.4669041163702</v>
      </c>
      <c r="G521" s="1">
        <v>1208.384598784018</v>
      </c>
      <c r="H521" s="1">
        <v>4068.7874550813335</v>
      </c>
      <c r="I521" s="1">
        <f t="shared" si="15"/>
        <v>5277.1720538653517</v>
      </c>
      <c r="K521" s="1">
        <f>IFERROR(VLOOKUP(A521,'Raw Data - Approved 2014 SWCAP'!$F$4:$R$588,6,FALSE),0)</f>
        <v>2905</v>
      </c>
      <c r="L521" s="1">
        <f t="shared" si="16"/>
        <v>0</v>
      </c>
    </row>
    <row r="522" spans="1:12">
      <c r="A522" s="1" t="s">
        <v>1183</v>
      </c>
      <c r="B522" s="1">
        <v>557</v>
      </c>
      <c r="C522" s="1" t="s">
        <v>564</v>
      </c>
      <c r="D522" s="1">
        <v>1328.1928795515423</v>
      </c>
      <c r="E522" s="1">
        <v>976.30724426917197</v>
      </c>
      <c r="G522" s="1">
        <v>351.88563528236978</v>
      </c>
      <c r="H522" s="1">
        <v>1313.6435582173051</v>
      </c>
      <c r="I522" s="1">
        <f t="shared" si="15"/>
        <v>1665.5291934996749</v>
      </c>
      <c r="K522" s="1">
        <f>IFERROR(VLOOKUP(A522,'Raw Data - Approved 2014 SWCAP'!$F$4:$R$588,6,FALSE),0)</f>
        <v>976</v>
      </c>
      <c r="L522" s="1">
        <f t="shared" si="16"/>
        <v>0</v>
      </c>
    </row>
    <row r="523" spans="1:12">
      <c r="A523" s="1" t="s">
        <v>1184</v>
      </c>
      <c r="B523" s="1">
        <v>558</v>
      </c>
      <c r="C523" s="1" t="s">
        <v>565</v>
      </c>
      <c r="D523" s="1">
        <v>515.94744933483673</v>
      </c>
      <c r="E523" s="1">
        <v>932.32944047326396</v>
      </c>
      <c r="G523" s="1">
        <v>-416.38199113842694</v>
      </c>
      <c r="H523" s="1">
        <v>510.29564578467233</v>
      </c>
      <c r="I523" s="1">
        <f t="shared" si="15"/>
        <v>93.913654646245391</v>
      </c>
      <c r="K523" s="1">
        <f>IFERROR(VLOOKUP(A523,'Raw Data - Approved 2014 SWCAP'!$F$4:$R$588,6,FALSE),0)</f>
        <v>932</v>
      </c>
      <c r="L523" s="1">
        <f t="shared" si="16"/>
        <v>0</v>
      </c>
    </row>
    <row r="524" spans="1:12">
      <c r="A524" s="1" t="s">
        <v>1185</v>
      </c>
      <c r="B524" s="1">
        <v>559</v>
      </c>
      <c r="C524" s="1" t="s">
        <v>566</v>
      </c>
      <c r="D524" s="1">
        <v>10501.990210407543</v>
      </c>
      <c r="E524" s="1">
        <v>7528.0227253307703</v>
      </c>
      <c r="G524" s="1">
        <v>2973.9674850767769</v>
      </c>
      <c r="H524" s="1">
        <v>10386.94906497404</v>
      </c>
      <c r="I524" s="1">
        <f t="shared" si="15"/>
        <v>13360.916550050817</v>
      </c>
      <c r="K524" s="1">
        <f>IFERROR(VLOOKUP(A524,'Raw Data - Approved 2014 SWCAP'!$F$4:$R$588,6,FALSE),0)</f>
        <v>7528</v>
      </c>
      <c r="L524" s="1">
        <f t="shared" si="16"/>
        <v>0</v>
      </c>
    </row>
    <row r="525" spans="1:12">
      <c r="A525" s="1" t="s">
        <v>1186</v>
      </c>
      <c r="B525" s="1">
        <v>560</v>
      </c>
      <c r="C525" s="1" t="s">
        <v>567</v>
      </c>
      <c r="D525" s="1">
        <v>6.8640458891552569</v>
      </c>
      <c r="E525" s="1">
        <v>7.8182762303837601</v>
      </c>
      <c r="G525" s="1">
        <v>-0.95423034122850647</v>
      </c>
      <c r="H525" s="1">
        <v>6.7888555980222494</v>
      </c>
      <c r="I525" s="1">
        <f t="shared" si="15"/>
        <v>5.8346252567937427</v>
      </c>
      <c r="K525" s="1">
        <f>IFERROR(VLOOKUP(A525,'Raw Data - Approved 2014 SWCAP'!$F$4:$R$588,6,FALSE),0)</f>
        <v>8</v>
      </c>
      <c r="L525" s="1">
        <f t="shared" si="16"/>
        <v>0</v>
      </c>
    </row>
    <row r="526" spans="1:12">
      <c r="A526" s="1" t="s">
        <v>1187</v>
      </c>
      <c r="B526" s="1">
        <v>561</v>
      </c>
      <c r="C526" s="1" t="s">
        <v>568</v>
      </c>
      <c r="D526" s="1">
        <v>1103.9673805058037</v>
      </c>
      <c r="E526" s="1">
        <v>1010.5122027771</v>
      </c>
      <c r="G526" s="1">
        <v>93.455177728702424</v>
      </c>
      <c r="H526" s="1">
        <v>1091.8742753485783</v>
      </c>
      <c r="I526" s="1">
        <f t="shared" si="15"/>
        <v>1185.3294530772807</v>
      </c>
      <c r="K526" s="1">
        <f>IFERROR(VLOOKUP(A526,'Raw Data - Approved 2014 SWCAP'!$F$4:$R$588,6,FALSE),0)</f>
        <v>1011</v>
      </c>
      <c r="L526" s="1">
        <f t="shared" si="16"/>
        <v>0</v>
      </c>
    </row>
    <row r="527" spans="1:12">
      <c r="A527" s="1" t="s">
        <v>1259</v>
      </c>
      <c r="B527" s="1">
        <v>562</v>
      </c>
      <c r="C527" s="1" t="s">
        <v>569</v>
      </c>
      <c r="D527" s="1">
        <v>1990.5733078550243</v>
      </c>
      <c r="E527" s="1">
        <v>0</v>
      </c>
      <c r="G527" s="1">
        <v>0</v>
      </c>
      <c r="H527" s="1">
        <v>1968.7681234264519</v>
      </c>
      <c r="I527" s="1">
        <f t="shared" si="15"/>
        <v>1968.7681234264519</v>
      </c>
      <c r="K527" s="1">
        <f>IFERROR(VLOOKUP(A527,'Raw Data - Approved 2014 SWCAP'!$F$4:$R$588,6,FALSE),0)</f>
        <v>0</v>
      </c>
      <c r="L527" s="1">
        <f t="shared" si="16"/>
        <v>0</v>
      </c>
    </row>
    <row r="528" spans="1:12">
      <c r="A528" s="1" t="s">
        <v>1188</v>
      </c>
      <c r="B528" s="1">
        <v>563</v>
      </c>
      <c r="C528" s="1" t="s">
        <v>570</v>
      </c>
      <c r="D528" s="1">
        <v>41667.046562468793</v>
      </c>
      <c r="E528" s="1">
        <v>35181.265752198102</v>
      </c>
      <c r="G528" s="1">
        <v>6485.7808102706585</v>
      </c>
      <c r="H528" s="1">
        <v>41210.616431861061</v>
      </c>
      <c r="I528" s="1">
        <f t="shared" si="15"/>
        <v>47696.397242131716</v>
      </c>
      <c r="K528" s="1">
        <f>IFERROR(VLOOKUP(A528,'Raw Data - Approved 2014 SWCAP'!$F$4:$R$588,6,FALSE),0)</f>
        <v>35181</v>
      </c>
      <c r="L528" s="1">
        <f t="shared" si="16"/>
        <v>0</v>
      </c>
    </row>
    <row r="529" spans="1:12">
      <c r="A529" s="1" t="s">
        <v>1190</v>
      </c>
      <c r="B529" s="1">
        <v>565</v>
      </c>
      <c r="C529" s="1" t="s">
        <v>572</v>
      </c>
      <c r="D529" s="1">
        <v>5407.7241530061501</v>
      </c>
      <c r="E529" s="1">
        <v>3654.06685317561</v>
      </c>
      <c r="G529" s="1">
        <v>1753.6572998305385</v>
      </c>
      <c r="H529" s="1">
        <v>5348.4867353085283</v>
      </c>
      <c r="I529" s="1">
        <f t="shared" si="15"/>
        <v>7102.1440351390665</v>
      </c>
      <c r="K529" s="1">
        <f>IFERROR(VLOOKUP(A529,'Raw Data - Approved 2014 SWCAP'!$F$4:$R$588,6,FALSE),0)</f>
        <v>3654</v>
      </c>
      <c r="L529" s="1">
        <f t="shared" si="16"/>
        <v>0</v>
      </c>
    </row>
    <row r="530" spans="1:12">
      <c r="A530" s="1" t="s">
        <v>1191</v>
      </c>
      <c r="B530" s="1">
        <v>566</v>
      </c>
      <c r="C530" s="1" t="s">
        <v>573</v>
      </c>
      <c r="D530" s="1">
        <v>3020.1801912283127</v>
      </c>
      <c r="E530" s="1">
        <v>2712.9418519431701</v>
      </c>
      <c r="G530" s="1">
        <v>307.23833928514716</v>
      </c>
      <c r="H530" s="1">
        <v>2987.0964631297893</v>
      </c>
      <c r="I530" s="1">
        <f t="shared" si="15"/>
        <v>3294.3348024149363</v>
      </c>
      <c r="K530" s="1">
        <f>IFERROR(VLOOKUP(A530,'Raw Data - Approved 2014 SWCAP'!$F$4:$R$588,6,FALSE),0)</f>
        <v>2713</v>
      </c>
      <c r="L530" s="1">
        <f t="shared" si="16"/>
        <v>0</v>
      </c>
    </row>
    <row r="531" spans="1:12">
      <c r="A531" s="1" t="s">
        <v>1192</v>
      </c>
      <c r="B531" s="1">
        <v>567</v>
      </c>
      <c r="C531" s="1" t="s">
        <v>574</v>
      </c>
      <c r="D531" s="1">
        <v>7429.1856673623724</v>
      </c>
      <c r="E531" s="1">
        <v>6324.0081858516696</v>
      </c>
      <c r="G531" s="1">
        <v>1105.1774815107065</v>
      </c>
      <c r="H531" s="1">
        <v>7347.8047089260799</v>
      </c>
      <c r="I531" s="1">
        <f t="shared" si="15"/>
        <v>8452.9821904367855</v>
      </c>
      <c r="K531" s="1">
        <f>IFERROR(VLOOKUP(A531,'Raw Data - Approved 2014 SWCAP'!$F$4:$R$588,6,FALSE),0)</f>
        <v>6324</v>
      </c>
      <c r="L531" s="1">
        <f t="shared" si="16"/>
        <v>0</v>
      </c>
    </row>
    <row r="532" spans="1:12">
      <c r="A532" s="1" t="s">
        <v>1193</v>
      </c>
      <c r="B532" s="1">
        <v>568</v>
      </c>
      <c r="C532" s="1" t="s">
        <v>575</v>
      </c>
      <c r="D532" s="1">
        <v>4141.3076864570048</v>
      </c>
      <c r="E532" s="1">
        <v>3090.1736800591798</v>
      </c>
      <c r="G532" s="1">
        <v>1051.1340063978225</v>
      </c>
      <c r="H532" s="1">
        <v>4095.9428774734229</v>
      </c>
      <c r="I532" s="1">
        <f t="shared" ref="I532:I579" si="17">SUM(G532:H532)</f>
        <v>5147.0768838712456</v>
      </c>
      <c r="K532" s="1">
        <f>IFERROR(VLOOKUP(A532,'Raw Data - Approved 2014 SWCAP'!$F$4:$R$588,6,FALSE),0)</f>
        <v>3090</v>
      </c>
      <c r="L532" s="1">
        <f t="shared" ref="L532:L579" si="18">ROUND(K532-E532,0)</f>
        <v>0</v>
      </c>
    </row>
    <row r="533" spans="1:12">
      <c r="A533" s="1" t="s">
        <v>1194</v>
      </c>
      <c r="B533" s="1">
        <v>569</v>
      </c>
      <c r="C533" s="1" t="s">
        <v>576</v>
      </c>
      <c r="D533" s="1">
        <v>3174.6212237343061</v>
      </c>
      <c r="E533" s="1">
        <v>1853.90875112975</v>
      </c>
      <c r="G533" s="1">
        <v>1320.7124726045565</v>
      </c>
      <c r="H533" s="1">
        <v>3139.8457140852902</v>
      </c>
      <c r="I533" s="1">
        <f t="shared" si="17"/>
        <v>4460.5581866898465</v>
      </c>
      <c r="K533" s="1">
        <f>IFERROR(VLOOKUP(A533,'Raw Data - Approved 2014 SWCAP'!$F$4:$R$588,6,FALSE),0)</f>
        <v>1854</v>
      </c>
      <c r="L533" s="1">
        <f t="shared" si="18"/>
        <v>0</v>
      </c>
    </row>
    <row r="534" spans="1:12">
      <c r="A534" s="1" t="s">
        <v>1195</v>
      </c>
      <c r="B534" s="1">
        <v>570</v>
      </c>
      <c r="C534" s="1" t="s">
        <v>577</v>
      </c>
      <c r="D534" s="1">
        <v>153.29702485780075</v>
      </c>
      <c r="E534" s="1">
        <v>140.72897214690801</v>
      </c>
      <c r="G534" s="1">
        <v>12.568052710893001</v>
      </c>
      <c r="H534" s="1">
        <v>151.61777502249689</v>
      </c>
      <c r="I534" s="1">
        <f t="shared" si="17"/>
        <v>164.18582773338989</v>
      </c>
      <c r="K534" s="1">
        <f>IFERROR(VLOOKUP(A534,'Raw Data - Approved 2014 SWCAP'!$F$4:$R$588,6,FALSE),0)</f>
        <v>141</v>
      </c>
      <c r="L534" s="1">
        <f t="shared" si="18"/>
        <v>0</v>
      </c>
    </row>
    <row r="535" spans="1:12">
      <c r="A535" s="1" t="s">
        <v>1196</v>
      </c>
      <c r="B535" s="1">
        <v>571</v>
      </c>
      <c r="C535" s="1" t="s">
        <v>578</v>
      </c>
      <c r="D535" s="1">
        <v>2736.4662944765623</v>
      </c>
      <c r="E535" s="1">
        <v>2033.7291044285801</v>
      </c>
      <c r="G535" s="1">
        <v>702.73719004798602</v>
      </c>
      <c r="H535" s="1">
        <v>2706.49043174487</v>
      </c>
      <c r="I535" s="1">
        <f t="shared" si="17"/>
        <v>3409.2276217928561</v>
      </c>
      <c r="K535" s="1">
        <f>IFERROR(VLOOKUP(A535,'Raw Data - Approved 2014 SWCAP'!$F$4:$R$588,6,FALSE),0)</f>
        <v>2034</v>
      </c>
      <c r="L535" s="1">
        <f t="shared" si="18"/>
        <v>0</v>
      </c>
    </row>
    <row r="536" spans="1:12">
      <c r="A536" s="1" t="s">
        <v>1198</v>
      </c>
      <c r="B536" s="1">
        <v>573</v>
      </c>
      <c r="C536" s="1" t="s">
        <v>580</v>
      </c>
      <c r="D536" s="1">
        <v>1165.743793508201</v>
      </c>
      <c r="E536" s="1">
        <v>1084.7858269657499</v>
      </c>
      <c r="G536" s="1">
        <v>80.957966542453974</v>
      </c>
      <c r="H536" s="1">
        <v>1152.9739757307784</v>
      </c>
      <c r="I536" s="1">
        <f t="shared" si="17"/>
        <v>1233.9319422732324</v>
      </c>
      <c r="K536" s="1">
        <f>IFERROR(VLOOKUP(A536,'Raw Data - Approved 2014 SWCAP'!$F$4:$R$588,6,FALSE),0)</f>
        <v>1085</v>
      </c>
      <c r="L536" s="1">
        <f t="shared" si="18"/>
        <v>0</v>
      </c>
    </row>
    <row r="537" spans="1:12">
      <c r="A537" s="1" t="s">
        <v>1199</v>
      </c>
      <c r="B537" s="1">
        <v>574</v>
      </c>
      <c r="C537" s="1" t="s">
        <v>581</v>
      </c>
      <c r="D537" s="1">
        <v>1481.4899044093429</v>
      </c>
      <c r="E537" s="1">
        <v>1480.5860611289299</v>
      </c>
      <c r="G537" s="1">
        <v>0.90384328041778705</v>
      </c>
      <c r="H537" s="1">
        <v>1465.2613332398018</v>
      </c>
      <c r="I537" s="1">
        <f t="shared" si="17"/>
        <v>1466.1651765202196</v>
      </c>
      <c r="K537" s="1">
        <f>IFERROR(VLOOKUP(A537,'Raw Data - Approved 2014 SWCAP'!$F$4:$R$588,6,FALSE),0)</f>
        <v>1481</v>
      </c>
      <c r="L537" s="1">
        <f t="shared" si="18"/>
        <v>0</v>
      </c>
    </row>
    <row r="538" spans="1:12">
      <c r="A538" s="1" t="s">
        <v>1200</v>
      </c>
      <c r="B538" s="1">
        <v>575</v>
      </c>
      <c r="C538" s="1" t="s">
        <v>582</v>
      </c>
      <c r="D538" s="1">
        <v>0</v>
      </c>
      <c r="E538" s="1">
        <v>5178.6307181004404</v>
      </c>
      <c r="G538" s="1">
        <v>-5178.6307181004449</v>
      </c>
      <c r="H538" s="1">
        <v>0</v>
      </c>
      <c r="I538" s="1">
        <f t="shared" si="17"/>
        <v>-5178.6307181004449</v>
      </c>
      <c r="K538" s="1">
        <f>IFERROR(VLOOKUP(A538,'Raw Data - Approved 2014 SWCAP'!$F$4:$R$588,6,FALSE),0)</f>
        <v>5179</v>
      </c>
      <c r="L538" s="1">
        <f t="shared" si="18"/>
        <v>0</v>
      </c>
    </row>
    <row r="539" spans="1:12">
      <c r="A539" s="1" t="s">
        <v>1201</v>
      </c>
      <c r="B539" s="1">
        <v>576</v>
      </c>
      <c r="C539" s="1" t="s">
        <v>583</v>
      </c>
      <c r="D539" s="1">
        <v>1227.5202065105984</v>
      </c>
      <c r="E539" s="1">
        <v>1351.58450332759</v>
      </c>
      <c r="G539" s="1">
        <v>-124.06429681699461</v>
      </c>
      <c r="H539" s="1">
        <v>1214.0736761129788</v>
      </c>
      <c r="I539" s="1">
        <f t="shared" si="17"/>
        <v>1090.0093792959842</v>
      </c>
      <c r="K539" s="1">
        <f>IFERROR(VLOOKUP(A539,'Raw Data - Approved 2014 SWCAP'!$F$4:$R$588,6,FALSE),0)</f>
        <v>1352</v>
      </c>
      <c r="L539" s="1">
        <f t="shared" si="18"/>
        <v>0</v>
      </c>
    </row>
    <row r="540" spans="1:12">
      <c r="A540" s="1" t="s">
        <v>1202</v>
      </c>
      <c r="B540" s="1">
        <v>577</v>
      </c>
      <c r="C540" s="1" t="s">
        <v>584</v>
      </c>
      <c r="D540" s="1">
        <v>15595.112260160746</v>
      </c>
      <c r="E540" s="1">
        <v>14117.852303015499</v>
      </c>
      <c r="G540" s="1">
        <v>1477.2599571452633</v>
      </c>
      <c r="H540" s="1">
        <v>15424.279918706548</v>
      </c>
      <c r="I540" s="1">
        <f t="shared" si="17"/>
        <v>16901.539875851813</v>
      </c>
      <c r="K540" s="1">
        <f>IFERROR(VLOOKUP(A540,'Raw Data - Approved 2014 SWCAP'!$F$4:$R$588,6,FALSE),0)</f>
        <v>14118</v>
      </c>
      <c r="L540" s="1">
        <f t="shared" si="18"/>
        <v>0</v>
      </c>
    </row>
    <row r="541" spans="1:12">
      <c r="A541" s="1" t="s">
        <v>1203</v>
      </c>
      <c r="B541" s="1">
        <v>578</v>
      </c>
      <c r="C541" s="1" t="s">
        <v>585</v>
      </c>
      <c r="D541" s="1">
        <v>2864.595151074127</v>
      </c>
      <c r="E541" s="1">
        <v>3017.8546249281299</v>
      </c>
      <c r="G541" s="1">
        <v>-153.25947385400536</v>
      </c>
      <c r="H541" s="1">
        <v>2833.215736241285</v>
      </c>
      <c r="I541" s="1">
        <f t="shared" si="17"/>
        <v>2679.9562623872798</v>
      </c>
      <c r="K541" s="1">
        <f>IFERROR(VLOOKUP(A541,'Raw Data - Approved 2014 SWCAP'!$F$4:$R$588,6,FALSE),0)</f>
        <v>3018</v>
      </c>
      <c r="L541" s="1">
        <f t="shared" si="18"/>
        <v>0</v>
      </c>
    </row>
    <row r="542" spans="1:12">
      <c r="A542" s="1" t="s">
        <v>1204</v>
      </c>
      <c r="B542" s="1">
        <v>579</v>
      </c>
      <c r="C542" s="1" t="s">
        <v>586</v>
      </c>
      <c r="D542" s="1">
        <v>13.728091778310516</v>
      </c>
      <c r="E542" s="1">
        <v>32.250389450333003</v>
      </c>
      <c r="G542" s="1">
        <v>-18.522297672022511</v>
      </c>
      <c r="H542" s="1">
        <v>13.577711196044499</v>
      </c>
      <c r="I542" s="1">
        <f t="shared" si="17"/>
        <v>-4.9445864759780118</v>
      </c>
      <c r="K542" s="1">
        <f>IFERROR(VLOOKUP(A542,'Raw Data - Approved 2014 SWCAP'!$F$4:$R$588,6,FALSE),0)</f>
        <v>32</v>
      </c>
      <c r="L542" s="1">
        <f t="shared" si="18"/>
        <v>0</v>
      </c>
    </row>
    <row r="543" spans="1:12">
      <c r="A543" s="1" t="s">
        <v>1205</v>
      </c>
      <c r="B543" s="1">
        <v>580</v>
      </c>
      <c r="C543" s="1" t="s">
        <v>587</v>
      </c>
      <c r="D543" s="1">
        <v>1401.409369035865</v>
      </c>
      <c r="E543" s="1">
        <v>976.30724426917197</v>
      </c>
      <c r="G543" s="1">
        <v>425.1021247666925</v>
      </c>
      <c r="H543" s="1">
        <v>1386.0580179295423</v>
      </c>
      <c r="I543" s="1">
        <f t="shared" si="17"/>
        <v>1811.1601426962347</v>
      </c>
      <c r="K543" s="1">
        <f>IFERROR(VLOOKUP(A543,'Raw Data - Approved 2014 SWCAP'!$F$4:$R$588,6,FALSE),0)</f>
        <v>976</v>
      </c>
      <c r="L543" s="1">
        <f t="shared" si="18"/>
        <v>0</v>
      </c>
    </row>
    <row r="544" spans="1:12">
      <c r="A544" s="1" t="s">
        <v>1206</v>
      </c>
      <c r="B544" s="1">
        <v>581</v>
      </c>
      <c r="C544" s="1" t="s">
        <v>588</v>
      </c>
      <c r="D544" s="1">
        <v>44.616298279509174</v>
      </c>
      <c r="E544" s="1">
        <v>47.8869419111006</v>
      </c>
      <c r="G544" s="1">
        <v>-3.2706436315913798</v>
      </c>
      <c r="H544" s="1">
        <v>44.127561387144617</v>
      </c>
      <c r="I544" s="1">
        <f t="shared" si="17"/>
        <v>40.856917755553241</v>
      </c>
      <c r="K544" s="1">
        <f>IFERROR(VLOOKUP(A544,'Raw Data - Approved 2014 SWCAP'!$F$4:$R$588,6,FALSE),0)</f>
        <v>48</v>
      </c>
      <c r="L544" s="1">
        <f t="shared" si="18"/>
        <v>0</v>
      </c>
    </row>
    <row r="545" spans="1:12">
      <c r="A545" s="1" t="s">
        <v>1207</v>
      </c>
      <c r="B545" s="1">
        <v>582</v>
      </c>
      <c r="C545" s="1" t="s">
        <v>589</v>
      </c>
      <c r="D545" s="1">
        <v>3096.8287036572133</v>
      </c>
      <c r="E545" s="1">
        <v>2415.84735518858</v>
      </c>
      <c r="G545" s="1">
        <v>680.98134846863047</v>
      </c>
      <c r="H545" s="1">
        <v>3062.9053506410373</v>
      </c>
      <c r="I545" s="1">
        <f t="shared" si="17"/>
        <v>3743.8866991096679</v>
      </c>
      <c r="K545" s="1">
        <f>IFERROR(VLOOKUP(A545,'Raw Data - Approved 2014 SWCAP'!$F$4:$R$588,6,FALSE),0)</f>
        <v>2416</v>
      </c>
      <c r="L545" s="1">
        <f t="shared" si="18"/>
        <v>0</v>
      </c>
    </row>
    <row r="546" spans="1:12">
      <c r="A546" s="1" t="s">
        <v>1208</v>
      </c>
      <c r="B546" s="1">
        <v>583</v>
      </c>
      <c r="C546" s="1" t="s">
        <v>590</v>
      </c>
      <c r="D546" s="1">
        <v>2460.7604512621597</v>
      </c>
      <c r="E546" s="1">
        <v>3243.6073510804599</v>
      </c>
      <c r="G546" s="1">
        <v>-782.84689981830411</v>
      </c>
      <c r="H546" s="1">
        <v>2433.8047318909757</v>
      </c>
      <c r="I546" s="1">
        <f t="shared" si="17"/>
        <v>1650.9578320726716</v>
      </c>
      <c r="K546" s="1">
        <f>IFERROR(VLOOKUP(A546,'Raw Data - Approved 2014 SWCAP'!$F$4:$R$588,6,FALSE),0)</f>
        <v>3244</v>
      </c>
      <c r="L546" s="1">
        <f t="shared" si="18"/>
        <v>0</v>
      </c>
    </row>
    <row r="547" spans="1:12">
      <c r="A547" s="1" t="s">
        <v>1209</v>
      </c>
      <c r="B547" s="1">
        <v>584</v>
      </c>
      <c r="C547" s="1" t="s">
        <v>591</v>
      </c>
      <c r="D547" s="1">
        <v>1192.0559694166295</v>
      </c>
      <c r="E547" s="1">
        <v>800.39602908553798</v>
      </c>
      <c r="G547" s="1">
        <v>391.65994033109189</v>
      </c>
      <c r="H547" s="1">
        <v>1178.9979221898639</v>
      </c>
      <c r="I547" s="1">
        <f t="shared" si="17"/>
        <v>1570.6578625209559</v>
      </c>
      <c r="K547" s="1">
        <f>IFERROR(VLOOKUP(A547,'Raw Data - Approved 2014 SWCAP'!$F$4:$R$588,6,FALSE),0)</f>
        <v>800</v>
      </c>
      <c r="L547" s="1">
        <f t="shared" si="18"/>
        <v>0</v>
      </c>
    </row>
    <row r="548" spans="1:12">
      <c r="A548" s="1" t="s">
        <v>1210</v>
      </c>
      <c r="B548" s="1">
        <v>585</v>
      </c>
      <c r="C548" s="1" t="s">
        <v>592</v>
      </c>
      <c r="D548" s="1">
        <v>44.616298279509174</v>
      </c>
      <c r="E548" s="1">
        <v>34.204958507929</v>
      </c>
      <c r="G548" s="1">
        <v>10.411339771580206</v>
      </c>
      <c r="H548" s="1">
        <v>44.127561387144617</v>
      </c>
      <c r="I548" s="1">
        <f t="shared" si="17"/>
        <v>54.538901158724826</v>
      </c>
      <c r="K548" s="1">
        <f>IFERROR(VLOOKUP(A548,'Raw Data - Approved 2014 SWCAP'!$F$4:$R$588,6,FALSE),0)</f>
        <v>34</v>
      </c>
      <c r="L548" s="1">
        <f t="shared" si="18"/>
        <v>0</v>
      </c>
    </row>
    <row r="549" spans="1:12">
      <c r="A549" s="1" t="s">
        <v>1211</v>
      </c>
      <c r="B549" s="1">
        <v>586</v>
      </c>
      <c r="C549" s="1" t="s">
        <v>593</v>
      </c>
      <c r="D549" s="1">
        <v>2480.208581281433</v>
      </c>
      <c r="E549" s="1">
        <v>2132.4348418371701</v>
      </c>
      <c r="G549" s="1">
        <v>347.77373944426142</v>
      </c>
      <c r="H549" s="1">
        <v>2453.0398227520391</v>
      </c>
      <c r="I549" s="1">
        <f t="shared" si="17"/>
        <v>2800.8135621963006</v>
      </c>
      <c r="K549" s="1">
        <f>IFERROR(VLOOKUP(A549,'Raw Data - Approved 2014 SWCAP'!$F$4:$R$588,6,FALSE),0)</f>
        <v>2132</v>
      </c>
      <c r="L549" s="1">
        <f t="shared" si="18"/>
        <v>0</v>
      </c>
    </row>
    <row r="550" spans="1:12">
      <c r="A550" s="1" t="s">
        <v>1212</v>
      </c>
      <c r="B550" s="1">
        <v>587</v>
      </c>
      <c r="C550" s="1" t="s">
        <v>594</v>
      </c>
      <c r="D550" s="1">
        <v>4752.2077705918227</v>
      </c>
      <c r="E550" s="1">
        <v>3930.6383748254402</v>
      </c>
      <c r="G550" s="1">
        <v>821.56939576638581</v>
      </c>
      <c r="H550" s="1">
        <v>4700.1510256974034</v>
      </c>
      <c r="I550" s="1">
        <f t="shared" si="17"/>
        <v>5521.7204214637895</v>
      </c>
      <c r="K550" s="1">
        <f>IFERROR(VLOOKUP(A550,'Raw Data - Approved 2014 SWCAP'!$F$4:$R$588,6,FALSE),0)</f>
        <v>3931</v>
      </c>
      <c r="L550" s="1">
        <f t="shared" si="18"/>
        <v>0</v>
      </c>
    </row>
    <row r="551" spans="1:12">
      <c r="A551" s="1" t="s">
        <v>1213</v>
      </c>
      <c r="B551" s="1">
        <v>588</v>
      </c>
      <c r="C551" s="1" t="s">
        <v>595</v>
      </c>
      <c r="D551" s="1">
        <v>385.53057744088693</v>
      </c>
      <c r="E551" s="1">
        <v>1978.0238862870899</v>
      </c>
      <c r="G551" s="1">
        <v>-1592.4933088462051</v>
      </c>
      <c r="H551" s="1">
        <v>381.30738942224963</v>
      </c>
      <c r="I551" s="1">
        <f t="shared" si="17"/>
        <v>-1211.1859194239555</v>
      </c>
      <c r="K551" s="1">
        <f>IFERROR(VLOOKUP(A551,'Raw Data - Approved 2014 SWCAP'!$F$4:$R$588,6,FALSE),0)</f>
        <v>1978</v>
      </c>
      <c r="L551" s="1">
        <f t="shared" si="18"/>
        <v>0</v>
      </c>
    </row>
    <row r="552" spans="1:12">
      <c r="A552" s="1" t="s">
        <v>1214</v>
      </c>
      <c r="B552" s="1">
        <v>589</v>
      </c>
      <c r="C552" s="1" t="s">
        <v>596</v>
      </c>
      <c r="D552" s="1">
        <v>38.896260038546458</v>
      </c>
      <c r="E552" s="1">
        <v>33.227673979130998</v>
      </c>
      <c r="G552" s="1">
        <v>5.6685860594154622</v>
      </c>
      <c r="H552" s="1">
        <v>38.470181722126078</v>
      </c>
      <c r="I552" s="1">
        <f t="shared" si="17"/>
        <v>44.138767781541539</v>
      </c>
      <c r="K552" s="1">
        <f>IFERROR(VLOOKUP(A552,'Raw Data - Approved 2014 SWCAP'!$F$4:$R$588,6,FALSE),0)</f>
        <v>33</v>
      </c>
      <c r="L552" s="1">
        <f t="shared" si="18"/>
        <v>0</v>
      </c>
    </row>
    <row r="553" spans="1:12">
      <c r="A553" s="1" t="s">
        <v>1260</v>
      </c>
      <c r="B553" s="1">
        <v>590</v>
      </c>
      <c r="C553" s="1" t="s">
        <v>597</v>
      </c>
      <c r="D553" s="1">
        <v>43.472290631316632</v>
      </c>
      <c r="E553" s="1">
        <v>0</v>
      </c>
      <c r="G553" s="1">
        <v>0</v>
      </c>
      <c r="H553" s="1">
        <v>42.996085454140911</v>
      </c>
      <c r="I553" s="1">
        <f t="shared" si="17"/>
        <v>42.996085454140911</v>
      </c>
      <c r="K553" s="1">
        <f>IFERROR(VLOOKUP(A553,'Raw Data - Approved 2014 SWCAP'!$F$4:$R$588,6,FALSE),0)</f>
        <v>0</v>
      </c>
      <c r="L553" s="1">
        <f t="shared" si="18"/>
        <v>0</v>
      </c>
    </row>
    <row r="554" spans="1:12">
      <c r="A554" s="1" t="s">
        <v>1215</v>
      </c>
      <c r="B554" s="1">
        <v>591</v>
      </c>
      <c r="C554" s="1" t="s">
        <v>598</v>
      </c>
      <c r="D554" s="1">
        <v>9.152061185540342</v>
      </c>
      <c r="E554" s="1">
        <v>6.8409917015857902</v>
      </c>
      <c r="G554" s="1">
        <v>2.31106948395455</v>
      </c>
      <c r="H554" s="1">
        <v>9.0518074640296646</v>
      </c>
      <c r="I554" s="1">
        <f t="shared" si="17"/>
        <v>11.362876947984216</v>
      </c>
      <c r="K554" s="1">
        <f>IFERROR(VLOOKUP(A554,'Raw Data - Approved 2014 SWCAP'!$F$4:$R$588,6,FALSE),0)</f>
        <v>7</v>
      </c>
      <c r="L554" s="1">
        <f t="shared" si="18"/>
        <v>0</v>
      </c>
    </row>
    <row r="555" spans="1:12">
      <c r="A555" s="1" t="s">
        <v>1216</v>
      </c>
      <c r="B555" s="1">
        <v>592</v>
      </c>
      <c r="C555" s="1" t="s">
        <v>599</v>
      </c>
      <c r="D555" s="1">
        <v>0</v>
      </c>
      <c r="E555" s="1">
        <v>7.8182762303837601</v>
      </c>
      <c r="G555" s="1">
        <v>-7.8182762303837636</v>
      </c>
      <c r="H555" s="1">
        <v>0</v>
      </c>
      <c r="I555" s="1">
        <f t="shared" si="17"/>
        <v>-7.8182762303837636</v>
      </c>
      <c r="K555" s="1">
        <f>IFERROR(VLOOKUP(A555,'Raw Data - Approved 2014 SWCAP'!$F$4:$R$588,6,FALSE),0)</f>
        <v>8</v>
      </c>
      <c r="L555" s="1">
        <f t="shared" si="18"/>
        <v>0</v>
      </c>
    </row>
    <row r="556" spans="1:12">
      <c r="A556" s="1" t="s">
        <v>1217</v>
      </c>
      <c r="B556" s="1">
        <v>593</v>
      </c>
      <c r="C556" s="1" t="s">
        <v>600</v>
      </c>
      <c r="D556" s="1">
        <v>395038.42500501522</v>
      </c>
      <c r="E556" s="1">
        <v>370114.26489278098</v>
      </c>
      <c r="G556" s="1">
        <v>24924.1601122342</v>
      </c>
      <c r="H556" s="1">
        <v>390711.0859014435</v>
      </c>
      <c r="I556" s="1">
        <f t="shared" si="17"/>
        <v>415635.24601367768</v>
      </c>
      <c r="K556" s="1">
        <f>IFERROR(VLOOKUP(A556,'Raw Data - Approved 2014 SWCAP'!$F$4:$R$588,6,FALSE),0)</f>
        <v>370114</v>
      </c>
      <c r="L556" s="1">
        <f t="shared" si="18"/>
        <v>0</v>
      </c>
    </row>
    <row r="557" spans="1:12">
      <c r="A557" s="1" t="s">
        <v>1219</v>
      </c>
      <c r="B557" s="1">
        <v>595</v>
      </c>
      <c r="C557" s="1" t="s">
        <v>602</v>
      </c>
      <c r="D557" s="1">
        <v>13707.499640643049</v>
      </c>
      <c r="E557" s="1">
        <v>11837.8474973298</v>
      </c>
      <c r="G557" s="1">
        <v>1869.6521433132325</v>
      </c>
      <c r="H557" s="1">
        <v>13557.344629250432</v>
      </c>
      <c r="I557" s="1">
        <f t="shared" si="17"/>
        <v>15426.996772563665</v>
      </c>
      <c r="K557" s="1">
        <f>IFERROR(VLOOKUP(A557,'Raw Data - Approved 2014 SWCAP'!$F$4:$R$588,6,FALSE),0)</f>
        <v>11838</v>
      </c>
      <c r="L557" s="1">
        <f t="shared" si="18"/>
        <v>0</v>
      </c>
    </row>
    <row r="558" spans="1:12">
      <c r="A558" s="1" t="s">
        <v>1221</v>
      </c>
      <c r="B558" s="1">
        <v>597</v>
      </c>
      <c r="C558" s="1" t="s">
        <v>604</v>
      </c>
      <c r="D558" s="1">
        <v>3976.5705851172788</v>
      </c>
      <c r="E558" s="1">
        <v>5522.6348722373295</v>
      </c>
      <c r="G558" s="1">
        <v>-1546.0642871200519</v>
      </c>
      <c r="H558" s="1">
        <v>3933.010343120889</v>
      </c>
      <c r="I558" s="1">
        <f t="shared" si="17"/>
        <v>2386.9460560008374</v>
      </c>
      <c r="K558" s="1">
        <f>IFERROR(VLOOKUP(A558,'Raw Data - Approved 2014 SWCAP'!$F$4:$R$588,6,FALSE),0)</f>
        <v>5523</v>
      </c>
      <c r="L558" s="1">
        <f t="shared" si="18"/>
        <v>0</v>
      </c>
    </row>
    <row r="559" spans="1:12">
      <c r="A559" s="1" t="s">
        <v>1222</v>
      </c>
      <c r="B559" s="1">
        <v>598</v>
      </c>
      <c r="C559" s="1" t="s">
        <v>605</v>
      </c>
      <c r="D559" s="1">
        <v>1665.6751357683424</v>
      </c>
      <c r="E559" s="1">
        <v>1239.1967825158299</v>
      </c>
      <c r="G559" s="1">
        <v>426.47835325251589</v>
      </c>
      <c r="H559" s="1">
        <v>1647.428958453399</v>
      </c>
      <c r="I559" s="1">
        <f t="shared" si="17"/>
        <v>2073.9073117059147</v>
      </c>
      <c r="K559" s="1">
        <f>IFERROR(VLOOKUP(A559,'Raw Data - Approved 2014 SWCAP'!$F$4:$R$588,6,FALSE),0)</f>
        <v>1239</v>
      </c>
      <c r="L559" s="1">
        <f t="shared" si="18"/>
        <v>0</v>
      </c>
    </row>
    <row r="560" spans="1:12">
      <c r="A560" s="1" t="s">
        <v>1223</v>
      </c>
      <c r="B560" s="1">
        <v>599</v>
      </c>
      <c r="C560" s="1" t="s">
        <v>606</v>
      </c>
      <c r="D560" s="1">
        <v>6411.0188604710102</v>
      </c>
      <c r="E560" s="1">
        <v>7372.6344852518896</v>
      </c>
      <c r="G560" s="1">
        <v>-961.61562478087876</v>
      </c>
      <c r="H560" s="1">
        <v>6340.7911285527798</v>
      </c>
      <c r="I560" s="1">
        <f t="shared" si="17"/>
        <v>5379.1755037719013</v>
      </c>
      <c r="K560" s="1">
        <f>IFERROR(VLOOKUP(A560,'Raw Data - Approved 2014 SWCAP'!$F$4:$R$588,6,FALSE),0)</f>
        <v>7373</v>
      </c>
      <c r="L560" s="1">
        <f t="shared" si="18"/>
        <v>0</v>
      </c>
    </row>
    <row r="561" spans="1:12">
      <c r="A561" s="1" t="s">
        <v>1224</v>
      </c>
      <c r="B561" s="1">
        <v>600</v>
      </c>
      <c r="C561" s="1" t="s">
        <v>607</v>
      </c>
      <c r="D561" s="1">
        <v>80.080535373478</v>
      </c>
      <c r="E561" s="1">
        <v>0</v>
      </c>
      <c r="G561" s="1">
        <v>0</v>
      </c>
      <c r="H561" s="1">
        <v>79.203315310259569</v>
      </c>
      <c r="I561" s="1">
        <f t="shared" si="17"/>
        <v>79.203315310259569</v>
      </c>
      <c r="K561" s="1">
        <f>IFERROR(VLOOKUP(A561,'Raw Data - Approved 2014 SWCAP'!$F$4:$R$588,6,FALSE),0)</f>
        <v>0</v>
      </c>
      <c r="L561" s="1">
        <f t="shared" si="18"/>
        <v>0</v>
      </c>
    </row>
    <row r="562" spans="1:12">
      <c r="A562" s="1" t="s">
        <v>1225</v>
      </c>
      <c r="B562" s="1">
        <v>601</v>
      </c>
      <c r="C562" s="1" t="s">
        <v>608</v>
      </c>
      <c r="D562" s="1">
        <v>114.40076481925428</v>
      </c>
      <c r="E562" s="1">
        <v>90.887461178211296</v>
      </c>
      <c r="G562" s="1">
        <v>23.513303641043034</v>
      </c>
      <c r="H562" s="1">
        <v>113.1475933003708</v>
      </c>
      <c r="I562" s="1">
        <f t="shared" si="17"/>
        <v>136.66089694141382</v>
      </c>
      <c r="K562" s="1">
        <f>IFERROR(VLOOKUP(A562,'Raw Data - Approved 2014 SWCAP'!$F$4:$R$588,6,FALSE),0)</f>
        <v>91</v>
      </c>
      <c r="L562" s="1">
        <f t="shared" si="18"/>
        <v>0</v>
      </c>
    </row>
    <row r="563" spans="1:12">
      <c r="A563" s="1" t="s">
        <v>1226</v>
      </c>
      <c r="B563" s="1">
        <v>602</v>
      </c>
      <c r="C563" s="1" t="s">
        <v>609</v>
      </c>
      <c r="D563" s="1">
        <v>11.440076481925429</v>
      </c>
      <c r="E563" s="1">
        <v>8.7955607591817309</v>
      </c>
      <c r="G563" s="1">
        <v>2.6445157227436948</v>
      </c>
      <c r="H563" s="1">
        <v>11.314759330037081</v>
      </c>
      <c r="I563" s="1">
        <f t="shared" si="17"/>
        <v>13.959275052780775</v>
      </c>
      <c r="K563" s="1">
        <f>IFERROR(VLOOKUP(A563,'Raw Data - Approved 2014 SWCAP'!$F$4:$R$588,6,FALSE),0)</f>
        <v>9</v>
      </c>
      <c r="L563" s="1">
        <f t="shared" si="18"/>
        <v>0</v>
      </c>
    </row>
    <row r="564" spans="1:12">
      <c r="A564" s="1" t="s">
        <v>1227</v>
      </c>
      <c r="B564" s="1">
        <v>603</v>
      </c>
      <c r="C564" s="1" t="s">
        <v>610</v>
      </c>
      <c r="D564" s="1">
        <v>48.048321224086799</v>
      </c>
      <c r="E564" s="1">
        <v>13.6819834031716</v>
      </c>
      <c r="G564" s="1">
        <v>34.366337820915213</v>
      </c>
      <c r="H564" s="1">
        <v>47.521989186155743</v>
      </c>
      <c r="I564" s="1">
        <f t="shared" si="17"/>
        <v>81.888327007070956</v>
      </c>
      <c r="K564" s="1">
        <f>IFERROR(VLOOKUP(A564,'Raw Data - Approved 2014 SWCAP'!$F$4:$R$588,6,FALSE),0)</f>
        <v>14</v>
      </c>
      <c r="L564" s="1">
        <f t="shared" si="18"/>
        <v>0</v>
      </c>
    </row>
    <row r="565" spans="1:12">
      <c r="A565" s="1" t="s">
        <v>1228</v>
      </c>
      <c r="B565" s="1">
        <v>604</v>
      </c>
      <c r="C565" s="1" t="s">
        <v>611</v>
      </c>
      <c r="D565" s="1">
        <v>885.46191970102814</v>
      </c>
      <c r="E565" s="1">
        <v>1020.28504806508</v>
      </c>
      <c r="G565" s="1">
        <v>-134.82312836405296</v>
      </c>
      <c r="H565" s="1">
        <v>875.76237214487003</v>
      </c>
      <c r="I565" s="1">
        <f t="shared" si="17"/>
        <v>740.93924378081704</v>
      </c>
      <c r="K565" s="1">
        <f>IFERROR(VLOOKUP(A565,'Raw Data - Approved 2014 SWCAP'!$F$4:$R$588,6,FALSE),0)</f>
        <v>1020</v>
      </c>
      <c r="L565" s="1">
        <f t="shared" si="18"/>
        <v>0</v>
      </c>
    </row>
    <row r="566" spans="1:12">
      <c r="A566" s="1" t="s">
        <v>1229</v>
      </c>
      <c r="B566" s="1">
        <v>605</v>
      </c>
      <c r="C566" s="1" t="s">
        <v>612</v>
      </c>
      <c r="D566" s="1">
        <v>45.760305927701715</v>
      </c>
      <c r="E566" s="1">
        <v>6.8409917015857902</v>
      </c>
      <c r="G566" s="1">
        <v>38.919314226115922</v>
      </c>
      <c r="H566" s="1">
        <v>45.259037320148323</v>
      </c>
      <c r="I566" s="1">
        <f t="shared" si="17"/>
        <v>84.178351546264253</v>
      </c>
      <c r="K566" s="1">
        <f>IFERROR(VLOOKUP(A566,'Raw Data - Approved 2014 SWCAP'!$F$4:$R$588,6,FALSE),0)</f>
        <v>7</v>
      </c>
      <c r="L566" s="1">
        <f t="shared" si="18"/>
        <v>0</v>
      </c>
    </row>
    <row r="567" spans="1:12">
      <c r="A567" s="1" t="s">
        <v>1230</v>
      </c>
      <c r="B567" s="1">
        <v>606</v>
      </c>
      <c r="C567" s="1" t="s">
        <v>613</v>
      </c>
      <c r="D567" s="1">
        <v>1208.0720764913251</v>
      </c>
      <c r="E567" s="1">
        <v>633.28037466108503</v>
      </c>
      <c r="G567" s="1">
        <v>574.79170183024041</v>
      </c>
      <c r="H567" s="1">
        <v>1194.8385852519157</v>
      </c>
      <c r="I567" s="1">
        <f t="shared" si="17"/>
        <v>1769.630287082156</v>
      </c>
      <c r="K567" s="1">
        <f>IFERROR(VLOOKUP(A567,'Raw Data - Approved 2014 SWCAP'!$F$4:$R$588,6,FALSE),0)</f>
        <v>633</v>
      </c>
      <c r="L567" s="1">
        <f t="shared" si="18"/>
        <v>0</v>
      </c>
    </row>
    <row r="568" spans="1:12">
      <c r="A568" s="1" t="s">
        <v>1231</v>
      </c>
      <c r="B568" s="1">
        <v>607</v>
      </c>
      <c r="C568" s="1" t="s">
        <v>614</v>
      </c>
      <c r="D568" s="1">
        <v>4205.3721147557881</v>
      </c>
      <c r="E568" s="1">
        <v>3941.3885046422101</v>
      </c>
      <c r="G568" s="1">
        <v>263.98361011357275</v>
      </c>
      <c r="H568" s="1">
        <v>4159.3055297216306</v>
      </c>
      <c r="I568" s="1">
        <f t="shared" si="17"/>
        <v>4423.2891398352031</v>
      </c>
      <c r="K568" s="1">
        <f>IFERROR(VLOOKUP(A568,'Raw Data - Approved 2014 SWCAP'!$F$4:$R$588,6,FALSE),0)</f>
        <v>3941</v>
      </c>
      <c r="L568" s="1">
        <f t="shared" si="18"/>
        <v>0</v>
      </c>
    </row>
    <row r="569" spans="1:12">
      <c r="A569" s="1" t="s">
        <v>1233</v>
      </c>
      <c r="B569" s="1">
        <v>609</v>
      </c>
      <c r="C569" s="1" t="s">
        <v>616</v>
      </c>
      <c r="D569" s="1">
        <v>597.1719923565073</v>
      </c>
      <c r="E569" s="1">
        <v>288.298935995401</v>
      </c>
      <c r="G569" s="1">
        <v>308.87305636110608</v>
      </c>
      <c r="H569" s="1">
        <v>590.63043702793561</v>
      </c>
      <c r="I569" s="1">
        <f t="shared" si="17"/>
        <v>899.50349338904175</v>
      </c>
      <c r="K569" s="1">
        <f>IFERROR(VLOOKUP(A569,'Raw Data - Approved 2014 SWCAP'!$F$4:$R$588,6,FALSE),0)</f>
        <v>288</v>
      </c>
      <c r="L569" s="1">
        <f t="shared" si="18"/>
        <v>0</v>
      </c>
    </row>
    <row r="570" spans="1:12">
      <c r="A570" s="1" t="s">
        <v>1234</v>
      </c>
      <c r="B570" s="1">
        <v>610</v>
      </c>
      <c r="C570" s="1" t="s">
        <v>617</v>
      </c>
      <c r="D570" s="1">
        <v>1036.4709292624439</v>
      </c>
      <c r="E570" s="1">
        <v>978.26181332676799</v>
      </c>
      <c r="G570" s="1">
        <v>58.20911593567542</v>
      </c>
      <c r="H570" s="1">
        <v>1025.1171953013595</v>
      </c>
      <c r="I570" s="1">
        <f t="shared" si="17"/>
        <v>1083.326311237035</v>
      </c>
      <c r="K570" s="1">
        <f>IFERROR(VLOOKUP(A570,'Raw Data - Approved 2014 SWCAP'!$F$4:$R$588,6,FALSE),0)</f>
        <v>978</v>
      </c>
      <c r="L570" s="1">
        <f t="shared" si="18"/>
        <v>0</v>
      </c>
    </row>
    <row r="571" spans="1:12">
      <c r="A571" s="1" t="s">
        <v>1235</v>
      </c>
      <c r="B571" s="1">
        <v>611</v>
      </c>
      <c r="C571" s="1" t="s">
        <v>618</v>
      </c>
      <c r="D571" s="1">
        <v>245.96164436139674</v>
      </c>
      <c r="E571" s="1">
        <v>77.205477775039697</v>
      </c>
      <c r="G571" s="1">
        <v>168.75616658635704</v>
      </c>
      <c r="H571" s="1">
        <v>243.26732559579722</v>
      </c>
      <c r="I571" s="1">
        <f t="shared" si="17"/>
        <v>412.02349218215426</v>
      </c>
      <c r="K571" s="1">
        <f>IFERROR(VLOOKUP(A571,'Raw Data - Approved 2014 SWCAP'!$F$4:$R$588,6,FALSE),0)</f>
        <v>77</v>
      </c>
      <c r="L571" s="1">
        <f t="shared" si="18"/>
        <v>0</v>
      </c>
    </row>
    <row r="572" spans="1:12">
      <c r="A572" s="1" t="s">
        <v>1236</v>
      </c>
      <c r="B572" s="1">
        <v>612</v>
      </c>
      <c r="C572" s="1" t="s">
        <v>619</v>
      </c>
      <c r="D572" s="1">
        <v>336.33824856860758</v>
      </c>
      <c r="E572" s="1">
        <v>165.16108536685701</v>
      </c>
      <c r="G572" s="1">
        <v>171.17716320175057</v>
      </c>
      <c r="H572" s="1">
        <v>332.65392430309021</v>
      </c>
      <c r="I572" s="1">
        <f t="shared" si="17"/>
        <v>503.83108750484075</v>
      </c>
      <c r="K572" s="1">
        <f>IFERROR(VLOOKUP(A572,'Raw Data - Approved 2014 SWCAP'!$F$4:$R$588,6,FALSE),0)</f>
        <v>165</v>
      </c>
      <c r="L572" s="1">
        <f t="shared" si="18"/>
        <v>0</v>
      </c>
    </row>
    <row r="573" spans="1:12">
      <c r="A573" s="1" t="s">
        <v>1237</v>
      </c>
      <c r="B573" s="1">
        <v>613</v>
      </c>
      <c r="C573" s="1" t="s">
        <v>620</v>
      </c>
      <c r="D573" s="1">
        <v>157.87305545057092</v>
      </c>
      <c r="E573" s="1">
        <v>161.251947251665</v>
      </c>
      <c r="G573" s="1">
        <v>-3.3788918010942073</v>
      </c>
      <c r="H573" s="1">
        <v>156.14367875451174</v>
      </c>
      <c r="I573" s="1">
        <f t="shared" si="17"/>
        <v>152.76478695341754</v>
      </c>
      <c r="K573" s="1">
        <f>IFERROR(VLOOKUP(A573,'Raw Data - Approved 2014 SWCAP'!$F$4:$R$588,6,FALSE),0)</f>
        <v>161</v>
      </c>
      <c r="L573" s="1">
        <f t="shared" si="18"/>
        <v>0</v>
      </c>
    </row>
    <row r="574" spans="1:12">
      <c r="A574" s="1" t="s">
        <v>1238</v>
      </c>
      <c r="B574" s="1">
        <v>614</v>
      </c>
      <c r="C574" s="1" t="s">
        <v>621</v>
      </c>
      <c r="D574" s="1">
        <v>2050.0617055610369</v>
      </c>
      <c r="E574" s="1">
        <v>1571.47352230714</v>
      </c>
      <c r="G574" s="1">
        <v>478.58818325390035</v>
      </c>
      <c r="H574" s="1">
        <v>2027.6048719426449</v>
      </c>
      <c r="I574" s="1">
        <f t="shared" si="17"/>
        <v>2506.1930551965452</v>
      </c>
      <c r="K574" s="1">
        <f>IFERROR(VLOOKUP(A574,'Raw Data - Approved 2014 SWCAP'!$F$4:$R$588,6,FALSE),0)</f>
        <v>1571</v>
      </c>
      <c r="L574" s="1">
        <f t="shared" si="18"/>
        <v>0</v>
      </c>
    </row>
    <row r="575" spans="1:12">
      <c r="A575" s="1" t="s">
        <v>1239</v>
      </c>
      <c r="B575" s="1">
        <v>615</v>
      </c>
      <c r="C575" s="1" t="s">
        <v>622</v>
      </c>
      <c r="D575" s="1">
        <v>3756.9211166643104</v>
      </c>
      <c r="E575" s="1">
        <v>1907.6594002136401</v>
      </c>
      <c r="G575" s="1">
        <v>1849.2617164506723</v>
      </c>
      <c r="H575" s="1">
        <v>3715.766963984177</v>
      </c>
      <c r="I575" s="1">
        <f t="shared" si="17"/>
        <v>5565.0286804348489</v>
      </c>
      <c r="K575" s="1">
        <f>IFERROR(VLOOKUP(A575,'Raw Data - Approved 2014 SWCAP'!$F$4:$R$588,6,FALSE),0)</f>
        <v>1908</v>
      </c>
      <c r="L575" s="1">
        <f t="shared" si="18"/>
        <v>0</v>
      </c>
    </row>
    <row r="576" spans="1:12">
      <c r="A576" s="1" t="s">
        <v>1240</v>
      </c>
      <c r="B576" s="1">
        <v>616</v>
      </c>
      <c r="C576" s="1" t="s">
        <v>623</v>
      </c>
      <c r="D576" s="1">
        <v>2865.7391587223196</v>
      </c>
      <c r="E576" s="1">
        <v>2953.3538460274699</v>
      </c>
      <c r="G576" s="1">
        <v>-87.614687305146802</v>
      </c>
      <c r="H576" s="1">
        <v>2834.3472121742889</v>
      </c>
      <c r="I576" s="1">
        <f t="shared" si="17"/>
        <v>2746.7325248691423</v>
      </c>
      <c r="K576" s="1">
        <f>IFERROR(VLOOKUP(A576,'Raw Data - Approved 2014 SWCAP'!$F$4:$R$588,6,FALSE),0)</f>
        <v>2953</v>
      </c>
      <c r="L576" s="1">
        <f t="shared" si="18"/>
        <v>0</v>
      </c>
    </row>
    <row r="577" spans="1:12">
      <c r="A577" s="1" t="s">
        <v>1241</v>
      </c>
      <c r="B577" s="1">
        <v>617</v>
      </c>
      <c r="C577" s="1" t="s">
        <v>624</v>
      </c>
      <c r="D577" s="1">
        <v>2078.6618967658501</v>
      </c>
      <c r="E577" s="1">
        <v>1189.3552715471301</v>
      </c>
      <c r="G577" s="1">
        <v>889.30662521872023</v>
      </c>
      <c r="H577" s="1">
        <v>2055.8917702677377</v>
      </c>
      <c r="I577" s="1">
        <f t="shared" si="17"/>
        <v>2945.1983954864581</v>
      </c>
      <c r="K577" s="1">
        <f>IFERROR(VLOOKUP(A577,'Raw Data - Approved 2014 SWCAP'!$F$4:$R$588,6,FALSE),0)</f>
        <v>1189</v>
      </c>
      <c r="L577" s="1">
        <f t="shared" si="18"/>
        <v>0</v>
      </c>
    </row>
    <row r="578" spans="1:12">
      <c r="A578" s="1" t="s">
        <v>1242</v>
      </c>
      <c r="B578" s="1">
        <v>618</v>
      </c>
      <c r="C578" s="1" t="s">
        <v>625</v>
      </c>
      <c r="D578" s="1">
        <v>1468.9058202792251</v>
      </c>
      <c r="E578" s="1">
        <v>1227.4693681702499</v>
      </c>
      <c r="G578" s="1">
        <v>241.43645210897415</v>
      </c>
      <c r="H578" s="1">
        <v>1452.8150979767611</v>
      </c>
      <c r="I578" s="1">
        <f t="shared" si="17"/>
        <v>1694.2515500857353</v>
      </c>
      <c r="K578" s="1">
        <f>IFERROR(VLOOKUP(A578,'Raw Data - Approved 2014 SWCAP'!$F$4:$R$588,6,FALSE),0)</f>
        <v>1227</v>
      </c>
      <c r="L578" s="1">
        <f t="shared" si="18"/>
        <v>0</v>
      </c>
    </row>
    <row r="579" spans="1:12">
      <c r="A579" s="1" t="s">
        <v>626</v>
      </c>
      <c r="B579" s="1">
        <v>619</v>
      </c>
      <c r="C579" s="1" t="s">
        <v>626</v>
      </c>
      <c r="D579" s="1">
        <v>536831.30895259173</v>
      </c>
      <c r="E579" s="1">
        <v>364653.19894585799</v>
      </c>
      <c r="G579" s="1">
        <v>172178.1100067338</v>
      </c>
      <c r="H579" s="1">
        <v>530950.73894165515</v>
      </c>
      <c r="I579" s="1">
        <f t="shared" si="17"/>
        <v>703128.84894838894</v>
      </c>
      <c r="K579" s="1">
        <f>IFERROR(VLOOKUP(A579,'Raw Data - Approved 2014 SWCAP'!$F$4:$R$588,6,FALSE),0)</f>
        <v>364653</v>
      </c>
      <c r="L579" s="1">
        <f t="shared" si="18"/>
        <v>0</v>
      </c>
    </row>
    <row r="580" spans="1:12">
      <c r="C580" s="1" t="s">
        <v>629</v>
      </c>
      <c r="D580" s="2">
        <f>SUM(D20:D579)</f>
        <v>5390202.5318664359</v>
      </c>
      <c r="E580" s="2">
        <f>SUM(E20:E579)</f>
        <v>4350633.2420680597</v>
      </c>
      <c r="F580" s="2"/>
      <c r="G580" s="2">
        <f>SUM(G20:G579)</f>
        <v>1017062.0833278261</v>
      </c>
      <c r="H580" s="2">
        <f>SUM(H20:H579)</f>
        <v>5331157.0499186469</v>
      </c>
      <c r="I580" s="2">
        <f>SUM(I20:I579)</f>
        <v>6348219.1332464684</v>
      </c>
      <c r="K580" s="1">
        <f>SUM(K20:K579)</f>
        <v>4350641</v>
      </c>
    </row>
    <row r="582" spans="1:12">
      <c r="B582" s="3"/>
      <c r="C582" s="4" t="s">
        <v>20</v>
      </c>
      <c r="D582" s="3">
        <f>D18 + D580</f>
        <v>5433397.1685803346</v>
      </c>
      <c r="E582" s="3">
        <f>E18 + E580</f>
        <v>4350633.2420680597</v>
      </c>
      <c r="F582" s="3"/>
      <c r="G582" s="3">
        <f>G18 + G580</f>
        <v>1017062.0833278261</v>
      </c>
      <c r="H582" s="3">
        <f>H18 + H580</f>
        <v>5373950.0702241734</v>
      </c>
      <c r="I582" s="3">
        <f>I18 + I580</f>
        <v>6391012.1535519948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22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2:9">
      <c r="B1" s="7" t="s">
        <v>0</v>
      </c>
      <c r="C1" s="8"/>
      <c r="D1" s="8"/>
      <c r="E1" s="8"/>
      <c r="F1" s="8"/>
      <c r="G1" s="8"/>
      <c r="H1" s="8"/>
      <c r="I1" s="8"/>
    </row>
    <row r="2" spans="2:9">
      <c r="B2" s="7" t="s">
        <v>1</v>
      </c>
      <c r="C2" s="8"/>
      <c r="D2" s="8"/>
      <c r="E2" s="8"/>
      <c r="F2" s="8"/>
      <c r="G2" s="8"/>
      <c r="H2" s="8"/>
      <c r="I2" s="8"/>
    </row>
    <row r="3" spans="2:9">
      <c r="B3" s="7" t="s">
        <v>2</v>
      </c>
      <c r="C3" s="8"/>
      <c r="D3" s="8"/>
      <c r="E3" s="8"/>
      <c r="F3" s="8"/>
      <c r="G3" s="8"/>
      <c r="H3" s="8"/>
      <c r="I3" s="8"/>
    </row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7"/>
      <c r="C5" s="8"/>
      <c r="D5" s="8"/>
      <c r="E5" s="8"/>
      <c r="F5" s="8"/>
      <c r="G5" s="8"/>
      <c r="H5" s="8"/>
      <c r="I5" s="8"/>
    </row>
    <row r="6" spans="2:9">
      <c r="B6" s="7" t="s">
        <v>10</v>
      </c>
      <c r="C6" s="8"/>
      <c r="D6" s="8"/>
      <c r="E6" s="8"/>
      <c r="F6" s="8"/>
      <c r="G6" s="8"/>
      <c r="H6" s="8"/>
      <c r="I6" s="8"/>
    </row>
    <row r="7" spans="2:9">
      <c r="B7" s="7"/>
      <c r="C7" s="8"/>
      <c r="D7" s="8"/>
      <c r="E7" s="8"/>
      <c r="F7" s="8"/>
      <c r="G7" s="8"/>
      <c r="H7" s="8"/>
      <c r="I7" s="8"/>
    </row>
    <row r="8" spans="2:9" ht="33" customHeight="1">
      <c r="B8" s="5" t="s">
        <v>5</v>
      </c>
      <c r="C8" s="6" t="s">
        <v>6</v>
      </c>
      <c r="D8" s="13" t="s">
        <v>633</v>
      </c>
      <c r="E8" s="13" t="s">
        <v>636</v>
      </c>
      <c r="F8" s="13" t="s">
        <v>1265</v>
      </c>
      <c r="G8" s="13" t="s">
        <v>627</v>
      </c>
      <c r="H8" s="13" t="s">
        <v>634</v>
      </c>
      <c r="I8" s="9" t="s">
        <v>635</v>
      </c>
    </row>
    <row r="9" spans="2:9">
      <c r="B9" s="1">
        <v>3</v>
      </c>
      <c r="C9" s="1" t="s">
        <v>9</v>
      </c>
      <c r="D9" s="1">
        <v>843.3779567032775</v>
      </c>
      <c r="E9" s="1">
        <v>0</v>
      </c>
      <c r="G9" s="1">
        <v>0</v>
      </c>
      <c r="H9" s="1">
        <v>843.3779567032775</v>
      </c>
      <c r="I9" s="1">
        <f>SUM(G9:H9)</f>
        <v>843.3779567032775</v>
      </c>
    </row>
    <row r="10" spans="2:9">
      <c r="B10" s="1">
        <v>4</v>
      </c>
      <c r="C10" s="1" t="s">
        <v>10</v>
      </c>
      <c r="D10" s="1">
        <v>529.57873310343007</v>
      </c>
      <c r="E10" s="1">
        <v>0</v>
      </c>
      <c r="G10" s="1">
        <v>0</v>
      </c>
      <c r="H10" s="1">
        <v>529.57873310343007</v>
      </c>
      <c r="I10" s="1">
        <f t="shared" ref="I10:I17" si="0">SUM(G10:H10)</f>
        <v>529.57873310343007</v>
      </c>
    </row>
    <row r="11" spans="2:9">
      <c r="B11" s="1">
        <v>5</v>
      </c>
      <c r="C11" s="1" t="s">
        <v>11</v>
      </c>
      <c r="D11" s="1">
        <v>264.44620220397019</v>
      </c>
      <c r="E11" s="1">
        <v>0</v>
      </c>
      <c r="G11" s="1">
        <v>0</v>
      </c>
      <c r="H11" s="1">
        <v>261.07169196289806</v>
      </c>
      <c r="I11" s="1">
        <f t="shared" si="0"/>
        <v>261.07169196289806</v>
      </c>
    </row>
    <row r="12" spans="2:9">
      <c r="B12" s="1">
        <v>6</v>
      </c>
      <c r="C12" s="1" t="s">
        <v>12</v>
      </c>
      <c r="D12" s="1">
        <v>114.76619494342238</v>
      </c>
      <c r="E12" s="1">
        <v>0</v>
      </c>
      <c r="G12" s="1">
        <v>0</v>
      </c>
      <c r="H12" s="1">
        <v>113.30170161004203</v>
      </c>
      <c r="I12" s="1">
        <f t="shared" si="0"/>
        <v>113.30170161004203</v>
      </c>
    </row>
    <row r="13" spans="2:9">
      <c r="B13" s="1">
        <v>9</v>
      </c>
      <c r="C13" s="1" t="s">
        <v>15</v>
      </c>
      <c r="D13" s="1">
        <v>333.92814552815059</v>
      </c>
      <c r="E13" s="1">
        <v>0</v>
      </c>
      <c r="G13" s="1">
        <v>0</v>
      </c>
      <c r="H13" s="1">
        <v>329.6669992629536</v>
      </c>
      <c r="I13" s="1">
        <f t="shared" si="0"/>
        <v>329.6669992629536</v>
      </c>
    </row>
    <row r="14" spans="2:9">
      <c r="B14" s="1">
        <v>10</v>
      </c>
      <c r="C14" s="1" t="s">
        <v>16</v>
      </c>
      <c r="D14" s="1">
        <v>988.99422811184149</v>
      </c>
      <c r="E14" s="1">
        <v>0</v>
      </c>
      <c r="G14" s="1">
        <v>0</v>
      </c>
      <c r="H14" s="1">
        <v>976.37400092268149</v>
      </c>
      <c r="I14" s="1">
        <f t="shared" si="0"/>
        <v>976.37400092268149</v>
      </c>
    </row>
    <row r="15" spans="2:9">
      <c r="B15" s="1">
        <v>11</v>
      </c>
      <c r="C15" s="1" t="s">
        <v>17</v>
      </c>
      <c r="D15" s="1">
        <v>441.08935165002083</v>
      </c>
      <c r="E15" s="1">
        <v>0</v>
      </c>
      <c r="G15" s="1">
        <v>0</v>
      </c>
      <c r="H15" s="1">
        <v>435.46075679040251</v>
      </c>
      <c r="I15" s="1">
        <f t="shared" si="0"/>
        <v>435.46075679040251</v>
      </c>
    </row>
    <row r="16" spans="2:9">
      <c r="B16" s="1">
        <v>12</v>
      </c>
      <c r="C16" s="1" t="s">
        <v>18</v>
      </c>
      <c r="D16" s="1">
        <v>342.91585958998485</v>
      </c>
      <c r="E16" s="1">
        <v>0</v>
      </c>
      <c r="G16" s="1">
        <v>0</v>
      </c>
      <c r="H16" s="1">
        <v>338.54002408783646</v>
      </c>
      <c r="I16" s="1">
        <f t="shared" si="0"/>
        <v>338.54002408783646</v>
      </c>
    </row>
    <row r="17" spans="1:12">
      <c r="B17" s="1">
        <v>13</v>
      </c>
      <c r="C17" s="1" t="s">
        <v>19</v>
      </c>
      <c r="D17" s="1">
        <v>783.31384861986464</v>
      </c>
      <c r="E17" s="1">
        <v>0</v>
      </c>
      <c r="G17" s="1">
        <v>0</v>
      </c>
      <c r="H17" s="1">
        <v>773.31824050709417</v>
      </c>
      <c r="I17" s="1">
        <f t="shared" si="0"/>
        <v>773.31824050709417</v>
      </c>
    </row>
    <row r="18" spans="1:12">
      <c r="C18" s="1" t="s">
        <v>628</v>
      </c>
      <c r="D18" s="2">
        <f>SUM(D9:D17)</f>
        <v>4642.4105204539628</v>
      </c>
      <c r="E18" s="2">
        <f>SUM(E9:E17)</f>
        <v>0</v>
      </c>
      <c r="F18" s="2"/>
      <c r="G18" s="2">
        <f>SUM(G9:G17)</f>
        <v>0</v>
      </c>
      <c r="H18" s="2">
        <f>SUM(H9:H17)</f>
        <v>4600.6901049506159</v>
      </c>
      <c r="I18" s="2">
        <f>SUM(I9:I17)</f>
        <v>4600.6901049506159</v>
      </c>
    </row>
    <row r="20" spans="1:12">
      <c r="A20" s="1" t="s">
        <v>659</v>
      </c>
      <c r="B20" s="1">
        <v>14</v>
      </c>
      <c r="C20" s="1" t="s">
        <v>21</v>
      </c>
      <c r="D20" s="1">
        <v>1277.7867667310456</v>
      </c>
      <c r="E20" s="1">
        <v>1752.89672676329</v>
      </c>
      <c r="G20" s="1">
        <v>-475.10996003224653</v>
      </c>
      <c r="H20" s="1">
        <v>1259.4532865800795</v>
      </c>
      <c r="I20" s="1">
        <f t="shared" ref="I20:I83" si="1">SUM(G20:H20)</f>
        <v>784.34332654783293</v>
      </c>
      <c r="K20" s="1">
        <f>IFERROR(VLOOKUP(A20,'Raw Data - Approved 2014 SWCAP'!$F$4:$R$588,13,FALSE),0)</f>
        <v>1753</v>
      </c>
      <c r="L20" s="1">
        <f>ROUND(K20-E20,0)</f>
        <v>0</v>
      </c>
    </row>
    <row r="21" spans="1:12">
      <c r="A21" s="1" t="s">
        <v>660</v>
      </c>
      <c r="B21" s="1">
        <v>16</v>
      </c>
      <c r="C21" s="1" t="s">
        <v>23</v>
      </c>
      <c r="D21" s="1">
        <v>111.30938184271687</v>
      </c>
      <c r="E21" s="1">
        <v>100.491706573424</v>
      </c>
      <c r="G21" s="1">
        <v>10.817675269293328</v>
      </c>
      <c r="H21" s="1">
        <v>109.88899975431787</v>
      </c>
      <c r="I21" s="1">
        <f t="shared" si="1"/>
        <v>120.7066750236112</v>
      </c>
      <c r="K21" s="1">
        <f>IFERROR(VLOOKUP(A21,'Raw Data - Approved 2014 SWCAP'!$F$4:$R$588,13,FALSE),0)</f>
        <v>100</v>
      </c>
      <c r="L21" s="1">
        <f t="shared" ref="L21:L84" si="2">ROUND(K21-E21,0)</f>
        <v>0</v>
      </c>
    </row>
    <row r="22" spans="1:12">
      <c r="A22" s="1" t="s">
        <v>662</v>
      </c>
      <c r="B22" s="1">
        <v>18</v>
      </c>
      <c r="C22" s="1" t="s">
        <v>25</v>
      </c>
      <c r="D22" s="1">
        <v>179.75428123668564</v>
      </c>
      <c r="E22" s="1">
        <v>162.42999112811199</v>
      </c>
      <c r="G22" s="1">
        <v>17.324290108573365</v>
      </c>
      <c r="H22" s="1">
        <v>177.46049649765618</v>
      </c>
      <c r="I22" s="1">
        <f t="shared" si="1"/>
        <v>194.78478660622955</v>
      </c>
      <c r="K22" s="1">
        <f>IFERROR(VLOOKUP(A22,'Raw Data - Approved 2014 SWCAP'!$F$4:$R$588,13,FALSE),0)</f>
        <v>162</v>
      </c>
      <c r="L22" s="1">
        <f t="shared" si="2"/>
        <v>0</v>
      </c>
    </row>
    <row r="23" spans="1:12">
      <c r="A23" s="1" t="s">
        <v>664</v>
      </c>
      <c r="B23" s="1">
        <v>20</v>
      </c>
      <c r="C23" s="1" t="s">
        <v>27</v>
      </c>
      <c r="D23" s="1">
        <v>6.9136262014109864</v>
      </c>
      <c r="E23" s="1">
        <v>3.1601165589126898</v>
      </c>
      <c r="G23" s="1">
        <v>3.7535096424982961</v>
      </c>
      <c r="H23" s="1">
        <v>6.8254037114483159</v>
      </c>
      <c r="I23" s="1">
        <f t="shared" si="1"/>
        <v>10.578913353946612</v>
      </c>
      <c r="K23" s="1">
        <f>IFERROR(VLOOKUP(A23,'Raw Data - Approved 2014 SWCAP'!$F$4:$R$588,13,FALSE),0)</f>
        <v>3</v>
      </c>
      <c r="L23" s="1">
        <f t="shared" si="2"/>
        <v>0</v>
      </c>
    </row>
    <row r="24" spans="1:12">
      <c r="A24" s="1" t="s">
        <v>665</v>
      </c>
      <c r="B24" s="1">
        <v>21</v>
      </c>
      <c r="C24" s="1" t="s">
        <v>28</v>
      </c>
      <c r="D24" s="1">
        <v>515.75651462525957</v>
      </c>
      <c r="E24" s="1">
        <v>496.77032306107498</v>
      </c>
      <c r="G24" s="1">
        <v>18.986191564184665</v>
      </c>
      <c r="H24" s="1">
        <v>509.17511687404436</v>
      </c>
      <c r="I24" s="1">
        <f t="shared" si="1"/>
        <v>528.16130843822907</v>
      </c>
      <c r="K24" s="1">
        <f>IFERROR(VLOOKUP(A24,'Raw Data - Approved 2014 SWCAP'!$F$4:$R$588,13,FALSE),0)</f>
        <v>497</v>
      </c>
      <c r="L24" s="1">
        <f t="shared" si="2"/>
        <v>0</v>
      </c>
    </row>
    <row r="25" spans="1:12">
      <c r="A25" s="1" t="s">
        <v>666</v>
      </c>
      <c r="B25" s="1">
        <v>22</v>
      </c>
      <c r="C25" s="1" t="s">
        <v>29</v>
      </c>
      <c r="D25" s="1">
        <v>650.91790686284435</v>
      </c>
      <c r="E25" s="1">
        <v>567.55693398071901</v>
      </c>
      <c r="G25" s="1">
        <v>83.360972882125182</v>
      </c>
      <c r="H25" s="1">
        <v>642.61175943285889</v>
      </c>
      <c r="I25" s="1">
        <f t="shared" si="1"/>
        <v>725.97273231498411</v>
      </c>
      <c r="K25" s="1">
        <f>IFERROR(VLOOKUP(A25,'Raw Data - Approved 2014 SWCAP'!$F$4:$R$588,13,FALSE),0)</f>
        <v>568</v>
      </c>
      <c r="L25" s="1">
        <f t="shared" si="2"/>
        <v>0</v>
      </c>
    </row>
    <row r="26" spans="1:12">
      <c r="A26" s="1" t="s">
        <v>667</v>
      </c>
      <c r="B26" s="1">
        <v>23</v>
      </c>
      <c r="C26" s="1" t="s">
        <v>30</v>
      </c>
      <c r="D26" s="1">
        <v>115.45755756356346</v>
      </c>
      <c r="E26" s="1">
        <v>87.851240337772794</v>
      </c>
      <c r="G26" s="1">
        <v>27.606317225790676</v>
      </c>
      <c r="H26" s="1">
        <v>113.98424198118687</v>
      </c>
      <c r="I26" s="1">
        <f t="shared" si="1"/>
        <v>141.59055920697756</v>
      </c>
      <c r="K26" s="1">
        <f>IFERROR(VLOOKUP(A26,'Raw Data - Approved 2014 SWCAP'!$F$4:$R$588,13,FALSE),0)</f>
        <v>88</v>
      </c>
      <c r="L26" s="1">
        <f t="shared" si="2"/>
        <v>0</v>
      </c>
    </row>
    <row r="27" spans="1:12">
      <c r="A27" s="1" t="s">
        <v>668</v>
      </c>
      <c r="B27" s="1">
        <v>24</v>
      </c>
      <c r="C27" s="1" t="s">
        <v>31</v>
      </c>
      <c r="D27" s="1">
        <v>132.74162306709093</v>
      </c>
      <c r="E27" s="1">
        <v>91.643380208468002</v>
      </c>
      <c r="G27" s="1">
        <v>41.098242858622918</v>
      </c>
      <c r="H27" s="1">
        <v>131.04775125980765</v>
      </c>
      <c r="I27" s="1">
        <f t="shared" si="1"/>
        <v>172.14599411843056</v>
      </c>
      <c r="K27" s="1">
        <f>IFERROR(VLOOKUP(A27,'Raw Data - Approved 2014 SWCAP'!$F$4:$R$588,13,FALSE),0)</f>
        <v>92</v>
      </c>
      <c r="L27" s="1">
        <f t="shared" si="2"/>
        <v>0</v>
      </c>
    </row>
    <row r="28" spans="1:12">
      <c r="A28" s="1" t="s">
        <v>670</v>
      </c>
      <c r="B28" s="1">
        <v>26</v>
      </c>
      <c r="C28" s="1" t="s">
        <v>33</v>
      </c>
      <c r="D28" s="1">
        <v>3214.5950108045149</v>
      </c>
      <c r="E28" s="1">
        <v>3561.85689838803</v>
      </c>
      <c r="G28" s="1">
        <v>-347.26188758351594</v>
      </c>
      <c r="H28" s="1">
        <v>3171.7276407271461</v>
      </c>
      <c r="I28" s="1">
        <f t="shared" si="1"/>
        <v>2824.4657531436301</v>
      </c>
      <c r="K28" s="1">
        <f>IFERROR(VLOOKUP(A28,'Raw Data - Approved 2014 SWCAP'!$F$4:$R$588,13,FALSE),0)</f>
        <v>3562</v>
      </c>
      <c r="L28" s="1">
        <f t="shared" si="2"/>
        <v>0</v>
      </c>
    </row>
    <row r="29" spans="1:12">
      <c r="A29" s="1" t="s">
        <v>671</v>
      </c>
      <c r="B29" s="1">
        <v>27</v>
      </c>
      <c r="C29" s="1" t="s">
        <v>34</v>
      </c>
      <c r="D29" s="1">
        <v>673.38719201743004</v>
      </c>
      <c r="E29" s="1">
        <v>631.39128847075494</v>
      </c>
      <c r="G29" s="1">
        <v>41.995903546674548</v>
      </c>
      <c r="H29" s="1">
        <v>664.7943214950659</v>
      </c>
      <c r="I29" s="1">
        <f t="shared" si="1"/>
        <v>706.79022504174043</v>
      </c>
      <c r="K29" s="1">
        <f>IFERROR(VLOOKUP(A29,'Raw Data - Approved 2014 SWCAP'!$F$4:$R$588,13,FALSE),0)</f>
        <v>631</v>
      </c>
      <c r="L29" s="1">
        <f t="shared" si="2"/>
        <v>0</v>
      </c>
    </row>
    <row r="30" spans="1:12">
      <c r="A30" s="1" t="s">
        <v>672</v>
      </c>
      <c r="B30" s="1">
        <v>28</v>
      </c>
      <c r="C30" s="1" t="s">
        <v>35</v>
      </c>
      <c r="D30" s="1">
        <v>359.16288116330071</v>
      </c>
      <c r="E30" s="1">
        <v>315.69564423537798</v>
      </c>
      <c r="G30" s="1">
        <v>43.467236927922976</v>
      </c>
      <c r="H30" s="1">
        <v>354.57972280973996</v>
      </c>
      <c r="I30" s="1">
        <f t="shared" si="1"/>
        <v>398.04695973766292</v>
      </c>
      <c r="K30" s="1">
        <f>IFERROR(VLOOKUP(A30,'Raw Data - Approved 2014 SWCAP'!$F$4:$R$588,13,FALSE),0)</f>
        <v>316</v>
      </c>
      <c r="L30" s="1">
        <f t="shared" si="2"/>
        <v>0</v>
      </c>
    </row>
    <row r="31" spans="1:12">
      <c r="A31" s="1" t="s">
        <v>673</v>
      </c>
      <c r="B31" s="1">
        <v>29</v>
      </c>
      <c r="C31" s="1" t="s">
        <v>36</v>
      </c>
      <c r="D31" s="1">
        <v>772.59772800767757</v>
      </c>
      <c r="E31" s="1">
        <v>880.40847331307498</v>
      </c>
      <c r="G31" s="1">
        <v>-107.81074530539777</v>
      </c>
      <c r="H31" s="1">
        <v>762.73886475434927</v>
      </c>
      <c r="I31" s="1">
        <f t="shared" si="1"/>
        <v>654.92811944895152</v>
      </c>
      <c r="K31" s="1">
        <f>IFERROR(VLOOKUP(A31,'Raw Data - Approved 2014 SWCAP'!$F$4:$R$588,13,FALSE),0)</f>
        <v>880</v>
      </c>
      <c r="L31" s="1">
        <f t="shared" si="2"/>
        <v>0</v>
      </c>
    </row>
    <row r="32" spans="1:12">
      <c r="A32" s="1" t="s">
        <v>675</v>
      </c>
      <c r="B32" s="1">
        <v>31</v>
      </c>
      <c r="C32" s="1" t="s">
        <v>38</v>
      </c>
      <c r="D32" s="1">
        <v>124.09959031532719</v>
      </c>
      <c r="E32" s="1">
        <v>83.427077155294995</v>
      </c>
      <c r="G32" s="1">
        <v>40.672513160032175</v>
      </c>
      <c r="H32" s="1">
        <v>122.51599662049726</v>
      </c>
      <c r="I32" s="1">
        <f t="shared" si="1"/>
        <v>163.18850978052944</v>
      </c>
      <c r="K32" s="1">
        <f>IFERROR(VLOOKUP(A32,'Raw Data - Approved 2014 SWCAP'!$F$4:$R$588,13,FALSE),0)</f>
        <v>83</v>
      </c>
      <c r="L32" s="1">
        <f t="shared" si="2"/>
        <v>0</v>
      </c>
    </row>
    <row r="33" spans="1:12">
      <c r="A33" s="1" t="s">
        <v>676</v>
      </c>
      <c r="B33" s="1">
        <v>32</v>
      </c>
      <c r="C33" s="1" t="s">
        <v>39</v>
      </c>
      <c r="D33" s="1">
        <v>359.50856247337128</v>
      </c>
      <c r="E33" s="1">
        <v>354.88108956589502</v>
      </c>
      <c r="G33" s="1">
        <v>4.6274729074761716</v>
      </c>
      <c r="H33" s="1">
        <v>354.92099299531236</v>
      </c>
      <c r="I33" s="1">
        <f t="shared" si="1"/>
        <v>359.54846590278851</v>
      </c>
      <c r="K33" s="1">
        <f>IFERROR(VLOOKUP(A33,'Raw Data - Approved 2014 SWCAP'!$F$4:$R$588,13,FALSE),0)</f>
        <v>355</v>
      </c>
      <c r="L33" s="1">
        <f t="shared" si="2"/>
        <v>0</v>
      </c>
    </row>
    <row r="34" spans="1:12">
      <c r="A34" s="1" t="s">
        <v>677</v>
      </c>
      <c r="B34" s="1">
        <v>33</v>
      </c>
      <c r="C34" s="1" t="s">
        <v>40</v>
      </c>
      <c r="D34" s="1">
        <v>535.11466798921026</v>
      </c>
      <c r="E34" s="1">
        <v>582.09347015171795</v>
      </c>
      <c r="G34" s="1">
        <v>-46.978802162507201</v>
      </c>
      <c r="H34" s="1">
        <v>528.28624726609962</v>
      </c>
      <c r="I34" s="1">
        <f t="shared" si="1"/>
        <v>481.30744510359244</v>
      </c>
      <c r="K34" s="1">
        <f>IFERROR(VLOOKUP(A34,'Raw Data - Approved 2014 SWCAP'!$F$4:$R$588,13,FALSE),0)</f>
        <v>582</v>
      </c>
      <c r="L34" s="1">
        <f t="shared" si="2"/>
        <v>0</v>
      </c>
    </row>
    <row r="35" spans="1:12">
      <c r="A35" s="1" t="s">
        <v>678</v>
      </c>
      <c r="B35" s="1">
        <v>34</v>
      </c>
      <c r="C35" s="1" t="s">
        <v>41</v>
      </c>
      <c r="D35" s="1">
        <v>105.08711826144697</v>
      </c>
      <c r="E35" s="1">
        <v>134.62096540968099</v>
      </c>
      <c r="G35" s="1">
        <v>-29.533847148233608</v>
      </c>
      <c r="H35" s="1">
        <v>103.7461364140144</v>
      </c>
      <c r="I35" s="1">
        <f t="shared" si="1"/>
        <v>74.212289265780797</v>
      </c>
      <c r="K35" s="1">
        <f>IFERROR(VLOOKUP(A35,'Raw Data - Approved 2014 SWCAP'!$F$4:$R$588,13,FALSE),0)</f>
        <v>135</v>
      </c>
      <c r="L35" s="1">
        <f t="shared" si="2"/>
        <v>0</v>
      </c>
    </row>
    <row r="36" spans="1:12">
      <c r="A36" s="1" t="s">
        <v>679</v>
      </c>
      <c r="B36" s="1">
        <v>35</v>
      </c>
      <c r="C36" s="1" t="s">
        <v>42</v>
      </c>
      <c r="D36" s="1">
        <v>763.95569525591395</v>
      </c>
      <c r="E36" s="1">
        <v>857.02361077712101</v>
      </c>
      <c r="G36" s="1">
        <v>-93.067915521207595</v>
      </c>
      <c r="H36" s="1">
        <v>754.20711011503886</v>
      </c>
      <c r="I36" s="1">
        <f t="shared" si="1"/>
        <v>661.13919459383123</v>
      </c>
      <c r="K36" s="1">
        <f>IFERROR(VLOOKUP(A36,'Raw Data - Approved 2014 SWCAP'!$F$4:$R$588,13,FALSE),0)</f>
        <v>857</v>
      </c>
      <c r="L36" s="1">
        <f t="shared" si="2"/>
        <v>0</v>
      </c>
    </row>
    <row r="37" spans="1:12">
      <c r="A37" s="1" t="s">
        <v>680</v>
      </c>
      <c r="B37" s="1">
        <v>36</v>
      </c>
      <c r="C37" s="1" t="s">
        <v>43</v>
      </c>
      <c r="D37" s="1">
        <v>147.260238090054</v>
      </c>
      <c r="E37" s="1">
        <v>132.72489547433301</v>
      </c>
      <c r="G37" s="1">
        <v>14.535342615721015</v>
      </c>
      <c r="H37" s="1">
        <v>145.38109905384911</v>
      </c>
      <c r="I37" s="1">
        <f t="shared" si="1"/>
        <v>159.91644166957013</v>
      </c>
      <c r="K37" s="1">
        <f>IFERROR(VLOOKUP(A37,'Raw Data - Approved 2014 SWCAP'!$F$4:$R$588,13,FALSE),0)</f>
        <v>133</v>
      </c>
      <c r="L37" s="1">
        <f t="shared" si="2"/>
        <v>0</v>
      </c>
    </row>
    <row r="38" spans="1:12">
      <c r="A38" s="1" t="s">
        <v>681</v>
      </c>
      <c r="B38" s="1">
        <v>37</v>
      </c>
      <c r="C38" s="1" t="s">
        <v>44</v>
      </c>
      <c r="D38" s="1">
        <v>233.68056560769131</v>
      </c>
      <c r="E38" s="1">
        <v>235.74469529488701</v>
      </c>
      <c r="G38" s="1">
        <v>-2.0641296871953561</v>
      </c>
      <c r="H38" s="1">
        <v>230.69864544695304</v>
      </c>
      <c r="I38" s="1">
        <f t="shared" si="1"/>
        <v>228.63451575975768</v>
      </c>
      <c r="K38" s="1">
        <f>IFERROR(VLOOKUP(A38,'Raw Data - Approved 2014 SWCAP'!$F$4:$R$588,13,FALSE),0)</f>
        <v>236</v>
      </c>
      <c r="L38" s="1">
        <f t="shared" si="2"/>
        <v>0</v>
      </c>
    </row>
    <row r="39" spans="1:12">
      <c r="A39" s="1" t="s">
        <v>684</v>
      </c>
      <c r="B39" s="1">
        <v>40</v>
      </c>
      <c r="C39" s="1" t="s">
        <v>47</v>
      </c>
      <c r="D39" s="1">
        <v>125.13663424553884</v>
      </c>
      <c r="E39" s="1">
        <v>0</v>
      </c>
      <c r="G39" s="1">
        <v>0</v>
      </c>
      <c r="H39" s="1">
        <v>123.53980717721451</v>
      </c>
      <c r="I39" s="1">
        <f t="shared" si="1"/>
        <v>123.53980717721451</v>
      </c>
      <c r="K39" s="1">
        <f>IFERROR(VLOOKUP(A39,'Raw Data - Approved 2014 SWCAP'!$F$4:$R$588,13,FALSE),0)</f>
        <v>0</v>
      </c>
      <c r="L39" s="1">
        <f t="shared" si="2"/>
        <v>0</v>
      </c>
    </row>
    <row r="40" spans="1:12">
      <c r="A40" s="1" t="s">
        <v>685</v>
      </c>
      <c r="B40" s="1">
        <v>41</v>
      </c>
      <c r="C40" s="1" t="s">
        <v>48</v>
      </c>
      <c r="D40" s="1">
        <v>1278.3647936423458</v>
      </c>
      <c r="E40" s="1">
        <v>1257.5198320944701</v>
      </c>
      <c r="G40" s="1">
        <v>20.844961547871701</v>
      </c>
      <c r="H40" s="1">
        <v>1261.9071427389365</v>
      </c>
      <c r="I40" s="1">
        <f t="shared" si="1"/>
        <v>1282.7521042868082</v>
      </c>
      <c r="K40" s="1">
        <f>IFERROR(VLOOKUP(A40,'Raw Data - Approved 2014 SWCAP'!$F$4:$R$588,13,FALSE),0)</f>
        <v>1258</v>
      </c>
      <c r="L40" s="1">
        <f t="shared" si="2"/>
        <v>0</v>
      </c>
    </row>
    <row r="41" spans="1:12">
      <c r="A41" s="1" t="s">
        <v>686</v>
      </c>
      <c r="B41" s="1">
        <v>42</v>
      </c>
      <c r="C41" s="1" t="s">
        <v>49</v>
      </c>
      <c r="D41" s="1">
        <v>0</v>
      </c>
      <c r="E41" s="1">
        <v>276.194187248969</v>
      </c>
      <c r="G41" s="1">
        <v>-276.19418724896911</v>
      </c>
      <c r="H41" s="1">
        <v>0</v>
      </c>
      <c r="I41" s="1">
        <f t="shared" si="1"/>
        <v>-276.19418724896911</v>
      </c>
      <c r="K41" s="1">
        <f>IFERROR(VLOOKUP(A41,'Raw Data - Approved 2014 SWCAP'!$F$4:$R$588,13,FALSE),0)</f>
        <v>276</v>
      </c>
      <c r="L41" s="1">
        <f t="shared" si="2"/>
        <v>0</v>
      </c>
    </row>
    <row r="42" spans="1:12">
      <c r="A42" s="1" t="s">
        <v>691</v>
      </c>
      <c r="B42" s="1">
        <v>47</v>
      </c>
      <c r="C42" s="1" t="s">
        <v>54</v>
      </c>
      <c r="D42" s="1">
        <v>59.457185332134472</v>
      </c>
      <c r="E42" s="1">
        <v>61.306261242906203</v>
      </c>
      <c r="G42" s="1">
        <v>-1.8490759107717087</v>
      </c>
      <c r="H42" s="1">
        <v>58.698471918455517</v>
      </c>
      <c r="I42" s="1">
        <f t="shared" si="1"/>
        <v>56.849396007683808</v>
      </c>
      <c r="K42" s="1">
        <f>IFERROR(VLOOKUP(A42,'Raw Data - Approved 2014 SWCAP'!$F$4:$R$588,13,FALSE),0)</f>
        <v>61</v>
      </c>
      <c r="L42" s="1">
        <f t="shared" si="2"/>
        <v>0</v>
      </c>
    </row>
    <row r="43" spans="1:12">
      <c r="A43" s="1" t="s">
        <v>692</v>
      </c>
      <c r="B43" s="1">
        <v>48</v>
      </c>
      <c r="C43" s="1" t="s">
        <v>55</v>
      </c>
      <c r="D43" s="1">
        <v>0</v>
      </c>
      <c r="E43" s="1">
        <v>89.747310273120405</v>
      </c>
      <c r="G43" s="1">
        <v>-89.747310273120405</v>
      </c>
      <c r="H43" s="1">
        <v>0</v>
      </c>
      <c r="I43" s="1">
        <f t="shared" si="1"/>
        <v>-89.747310273120405</v>
      </c>
      <c r="K43" s="1">
        <f>IFERROR(VLOOKUP(A43,'Raw Data - Approved 2014 SWCAP'!$F$4:$R$588,13,FALSE),0)</f>
        <v>90</v>
      </c>
      <c r="L43" s="1">
        <f t="shared" si="2"/>
        <v>0</v>
      </c>
    </row>
    <row r="44" spans="1:12">
      <c r="A44" s="1" t="s">
        <v>693</v>
      </c>
      <c r="B44" s="1">
        <v>49</v>
      </c>
      <c r="C44" s="1" t="s">
        <v>56</v>
      </c>
      <c r="D44" s="1">
        <v>549662.01395710174</v>
      </c>
      <c r="E44" s="1">
        <v>406842.029046654</v>
      </c>
      <c r="F44" s="1">
        <v>1</v>
      </c>
      <c r="G44" s="1">
        <v>142818.98491044823</v>
      </c>
      <c r="H44" s="1">
        <v>518058.57390792458</v>
      </c>
      <c r="I44" s="1">
        <f t="shared" si="1"/>
        <v>660877.55881837278</v>
      </c>
      <c r="K44" s="1">
        <f>IFERROR(VLOOKUP(A44,'Raw Data - Approved 2014 SWCAP'!$F$4:$R$588,13,FALSE),0)</f>
        <v>406842</v>
      </c>
      <c r="L44" s="1">
        <f t="shared" si="2"/>
        <v>0</v>
      </c>
    </row>
    <row r="45" spans="1:12">
      <c r="A45" s="1" t="s">
        <v>694</v>
      </c>
      <c r="B45" s="1">
        <v>50</v>
      </c>
      <c r="C45" s="1" t="s">
        <v>57</v>
      </c>
      <c r="D45" s="1">
        <v>219.16195058472823</v>
      </c>
      <c r="E45" s="1">
        <v>218.04804256497599</v>
      </c>
      <c r="G45" s="1">
        <v>1.1139080197526379</v>
      </c>
      <c r="H45" s="1">
        <v>216.36529765291158</v>
      </c>
      <c r="I45" s="1">
        <f t="shared" si="1"/>
        <v>217.47920567266422</v>
      </c>
      <c r="K45" s="1">
        <f>IFERROR(VLOOKUP(A45,'Raw Data - Approved 2014 SWCAP'!$F$4:$R$588,13,FALSE),0)</f>
        <v>218</v>
      </c>
      <c r="L45" s="1">
        <f t="shared" si="2"/>
        <v>0</v>
      </c>
    </row>
    <row r="46" spans="1:12">
      <c r="A46" s="1" t="s">
        <v>695</v>
      </c>
      <c r="B46" s="1">
        <v>51</v>
      </c>
      <c r="C46" s="1" t="s">
        <v>58</v>
      </c>
      <c r="D46" s="1">
        <v>76.741250835661944</v>
      </c>
      <c r="E46" s="1">
        <v>69.522564296079196</v>
      </c>
      <c r="G46" s="1">
        <v>7.2186865395827615</v>
      </c>
      <c r="H46" s="1">
        <v>75.76198119707631</v>
      </c>
      <c r="I46" s="1">
        <f t="shared" si="1"/>
        <v>82.980667736659072</v>
      </c>
      <c r="K46" s="1">
        <f>IFERROR(VLOOKUP(A46,'Raw Data - Approved 2014 SWCAP'!$F$4:$R$588,13,FALSE),0)</f>
        <v>70</v>
      </c>
      <c r="L46" s="1">
        <f t="shared" si="2"/>
        <v>0</v>
      </c>
    </row>
    <row r="47" spans="1:12">
      <c r="A47" s="1" t="s">
        <v>696</v>
      </c>
      <c r="B47" s="1">
        <v>52</v>
      </c>
      <c r="C47" s="1" t="s">
        <v>59</v>
      </c>
      <c r="D47" s="1">
        <v>3140.1690206808698</v>
      </c>
      <c r="E47" s="1">
        <v>821.94631697319096</v>
      </c>
      <c r="G47" s="1">
        <v>2318.2227037076791</v>
      </c>
      <c r="H47" s="1">
        <v>3100.0983657398247</v>
      </c>
      <c r="I47" s="1">
        <f t="shared" si="1"/>
        <v>5418.3210694475038</v>
      </c>
      <c r="K47" s="1">
        <f>IFERROR(VLOOKUP(A47,'Raw Data - Approved 2014 SWCAP'!$F$4:$R$588,13,FALSE),0)</f>
        <v>822</v>
      </c>
      <c r="L47" s="1">
        <f t="shared" si="2"/>
        <v>0</v>
      </c>
    </row>
    <row r="48" spans="1:12">
      <c r="A48" s="1" t="s">
        <v>697</v>
      </c>
      <c r="B48" s="1">
        <v>53</v>
      </c>
      <c r="C48" s="1" t="s">
        <v>60</v>
      </c>
      <c r="D48" s="1">
        <v>1.3827252402821972</v>
      </c>
      <c r="E48" s="1">
        <v>0.63202331178253801</v>
      </c>
      <c r="G48" s="1">
        <v>0.75070192849965922</v>
      </c>
      <c r="H48" s="1">
        <v>1.3650807422896631</v>
      </c>
      <c r="I48" s="1">
        <f t="shared" si="1"/>
        <v>2.1157826707893221</v>
      </c>
      <c r="K48" s="1">
        <f>IFERROR(VLOOKUP(A48,'Raw Data - Approved 2014 SWCAP'!$F$4:$R$588,13,FALSE),0)</f>
        <v>1</v>
      </c>
      <c r="L48" s="1">
        <f t="shared" si="2"/>
        <v>0</v>
      </c>
    </row>
    <row r="49" spans="1:12">
      <c r="A49" s="1" t="s">
        <v>698</v>
      </c>
      <c r="B49" s="1">
        <v>54</v>
      </c>
      <c r="C49" s="1" t="s">
        <v>61</v>
      </c>
      <c r="D49" s="1">
        <v>6.9136262014109864</v>
      </c>
      <c r="E49" s="1">
        <v>7.5842797413904597</v>
      </c>
      <c r="G49" s="1">
        <v>-0.6706535399794703</v>
      </c>
      <c r="H49" s="1">
        <v>6.8254037114483159</v>
      </c>
      <c r="I49" s="1">
        <f t="shared" si="1"/>
        <v>6.1547501714688453</v>
      </c>
      <c r="K49" s="1">
        <f>IFERROR(VLOOKUP(A49,'Raw Data - Approved 2014 SWCAP'!$F$4:$R$588,13,FALSE),0)</f>
        <v>8</v>
      </c>
      <c r="L49" s="1">
        <f t="shared" si="2"/>
        <v>0</v>
      </c>
    </row>
    <row r="50" spans="1:12">
      <c r="A50" s="1" t="s">
        <v>700</v>
      </c>
      <c r="B50" s="1">
        <v>56</v>
      </c>
      <c r="C50" s="1" t="s">
        <v>63</v>
      </c>
      <c r="D50" s="1">
        <v>9.6790766819753795</v>
      </c>
      <c r="E50" s="1">
        <v>17.696652729911101</v>
      </c>
      <c r="G50" s="1">
        <v>-8.0175760479356839</v>
      </c>
      <c r="H50" s="1">
        <v>9.5555651960276418</v>
      </c>
      <c r="I50" s="1">
        <f t="shared" si="1"/>
        <v>1.5379891480919579</v>
      </c>
      <c r="K50" s="1">
        <f>IFERROR(VLOOKUP(A50,'Raw Data - Approved 2014 SWCAP'!$F$4:$R$588,13,FALSE),0)</f>
        <v>18</v>
      </c>
      <c r="L50" s="1">
        <f t="shared" si="2"/>
        <v>0</v>
      </c>
    </row>
    <row r="51" spans="1:12">
      <c r="A51" s="1" t="s">
        <v>701</v>
      </c>
      <c r="B51" s="1">
        <v>57</v>
      </c>
      <c r="C51" s="1" t="s">
        <v>64</v>
      </c>
      <c r="D51" s="1">
        <v>130.66753520666762</v>
      </c>
      <c r="E51" s="1">
        <v>121.98049917403</v>
      </c>
      <c r="G51" s="1">
        <v>8.6870360326377973</v>
      </c>
      <c r="H51" s="1">
        <v>129.00013014637318</v>
      </c>
      <c r="I51" s="1">
        <f t="shared" si="1"/>
        <v>137.68716617901097</v>
      </c>
      <c r="K51" s="1">
        <f>IFERROR(VLOOKUP(A51,'Raw Data - Approved 2014 SWCAP'!$F$4:$R$588,13,FALSE),0)</f>
        <v>122</v>
      </c>
      <c r="L51" s="1">
        <f t="shared" si="2"/>
        <v>0</v>
      </c>
    </row>
    <row r="52" spans="1:12">
      <c r="A52" s="1" t="s">
        <v>702</v>
      </c>
      <c r="B52" s="1">
        <v>58</v>
      </c>
      <c r="C52" s="1" t="s">
        <v>65</v>
      </c>
      <c r="D52" s="1">
        <v>15.209977643104169</v>
      </c>
      <c r="E52" s="1">
        <v>15.1685594827809</v>
      </c>
      <c r="G52" s="1">
        <v>4.1418160323256618E-2</v>
      </c>
      <c r="H52" s="1">
        <v>15.015888165186295</v>
      </c>
      <c r="I52" s="1">
        <f t="shared" si="1"/>
        <v>15.057306325509552</v>
      </c>
      <c r="K52" s="1">
        <f>IFERROR(VLOOKUP(A52,'Raw Data - Approved 2014 SWCAP'!$F$4:$R$588,13,FALSE),0)</f>
        <v>15</v>
      </c>
      <c r="L52" s="1">
        <f t="shared" si="2"/>
        <v>0</v>
      </c>
    </row>
    <row r="53" spans="1:12">
      <c r="A53" s="1" t="s">
        <v>705</v>
      </c>
      <c r="B53" s="1">
        <v>61</v>
      </c>
      <c r="C53" s="1" t="s">
        <v>68</v>
      </c>
      <c r="D53" s="1">
        <v>597.33730380190912</v>
      </c>
      <c r="E53" s="1">
        <v>335.60437855652799</v>
      </c>
      <c r="G53" s="1">
        <v>261.73292524538147</v>
      </c>
      <c r="H53" s="1">
        <v>589.71488066913446</v>
      </c>
      <c r="I53" s="1">
        <f t="shared" si="1"/>
        <v>851.44780591451592</v>
      </c>
      <c r="K53" s="1">
        <f>IFERROR(VLOOKUP(A53,'Raw Data - Approved 2014 SWCAP'!$F$4:$R$588,13,FALSE),0)</f>
        <v>336</v>
      </c>
      <c r="L53" s="1">
        <f t="shared" si="2"/>
        <v>0</v>
      </c>
    </row>
    <row r="54" spans="1:12">
      <c r="A54" s="1" t="s">
        <v>707</v>
      </c>
      <c r="B54" s="1">
        <v>63</v>
      </c>
      <c r="C54" s="1" t="s">
        <v>70</v>
      </c>
      <c r="D54" s="1">
        <v>4.8395383409876906</v>
      </c>
      <c r="E54" s="1">
        <v>1.26404662356508</v>
      </c>
      <c r="G54" s="1">
        <v>3.5754917174226146</v>
      </c>
      <c r="H54" s="1">
        <v>4.7777825980138209</v>
      </c>
      <c r="I54" s="1">
        <f t="shared" si="1"/>
        <v>8.3532743154364351</v>
      </c>
      <c r="K54" s="1">
        <f>IFERROR(VLOOKUP(A54,'Raw Data - Approved 2014 SWCAP'!$F$4:$R$588,13,FALSE),0)</f>
        <v>1</v>
      </c>
      <c r="L54" s="1">
        <f t="shared" si="2"/>
        <v>0</v>
      </c>
    </row>
    <row r="55" spans="1:12">
      <c r="A55" s="1" t="s">
        <v>1243</v>
      </c>
      <c r="B55" s="1">
        <v>65</v>
      </c>
      <c r="C55" s="1" t="s">
        <v>72</v>
      </c>
      <c r="D55" s="1">
        <v>2.0740878604232962</v>
      </c>
      <c r="E55" s="1">
        <v>0</v>
      </c>
      <c r="G55" s="1">
        <v>0</v>
      </c>
      <c r="H55" s="1">
        <v>2.047621113434495</v>
      </c>
      <c r="I55" s="1">
        <f t="shared" si="1"/>
        <v>2.047621113434495</v>
      </c>
      <c r="K55" s="1">
        <f>IFERROR(VLOOKUP(A55,'Raw Data - Approved 2014 SWCAP'!$F$4:$R$588,13,FALSE),0)</f>
        <v>0</v>
      </c>
      <c r="L55" s="1">
        <f t="shared" si="2"/>
        <v>0</v>
      </c>
    </row>
    <row r="56" spans="1:12">
      <c r="A56" s="1" t="s">
        <v>709</v>
      </c>
      <c r="B56" s="1">
        <v>66</v>
      </c>
      <c r="C56" s="1" t="s">
        <v>73</v>
      </c>
      <c r="D56" s="1">
        <v>10.37043930211648</v>
      </c>
      <c r="E56" s="1">
        <v>1.26404662356508</v>
      </c>
      <c r="G56" s="1">
        <v>9.1063926785514031</v>
      </c>
      <c r="H56" s="1">
        <v>10.238105567172475</v>
      </c>
      <c r="I56" s="1">
        <f t="shared" si="1"/>
        <v>19.344498245723877</v>
      </c>
      <c r="K56" s="1">
        <f>IFERROR(VLOOKUP(A56,'Raw Data - Approved 2014 SWCAP'!$F$4:$R$588,13,FALSE),0)</f>
        <v>1</v>
      </c>
      <c r="L56" s="1">
        <f t="shared" si="2"/>
        <v>0</v>
      </c>
    </row>
    <row r="57" spans="1:12">
      <c r="A57" s="1" t="s">
        <v>710</v>
      </c>
      <c r="B57" s="1">
        <v>67</v>
      </c>
      <c r="C57" s="1" t="s">
        <v>74</v>
      </c>
      <c r="D57" s="1">
        <v>2.7654504805643945</v>
      </c>
      <c r="E57" s="1">
        <v>4.4241631824777699</v>
      </c>
      <c r="G57" s="1">
        <v>-1.6587127019133718</v>
      </c>
      <c r="H57" s="1">
        <v>2.7301614845793263</v>
      </c>
      <c r="I57" s="1">
        <f t="shared" si="1"/>
        <v>1.0714487826659544</v>
      </c>
      <c r="K57" s="1">
        <f>IFERROR(VLOOKUP(A57,'Raw Data - Approved 2014 SWCAP'!$F$4:$R$588,13,FALSE),0)</f>
        <v>4</v>
      </c>
      <c r="L57" s="1">
        <f t="shared" si="2"/>
        <v>0</v>
      </c>
    </row>
    <row r="58" spans="1:12">
      <c r="A58" s="1" t="s">
        <v>711</v>
      </c>
      <c r="B58" s="1">
        <v>68</v>
      </c>
      <c r="C58" s="1" t="s">
        <v>75</v>
      </c>
      <c r="D58" s="1">
        <v>1.3827252402821972</v>
      </c>
      <c r="E58" s="1">
        <v>1.26404662356508</v>
      </c>
      <c r="G58" s="1">
        <v>0.11867861671712117</v>
      </c>
      <c r="H58" s="1">
        <v>1.3650807422896631</v>
      </c>
      <c r="I58" s="1">
        <f t="shared" si="1"/>
        <v>1.4837593590067844</v>
      </c>
      <c r="K58" s="1">
        <f>IFERROR(VLOOKUP(A58,'Raw Data - Approved 2014 SWCAP'!$F$4:$R$588,13,FALSE),0)</f>
        <v>1</v>
      </c>
      <c r="L58" s="1">
        <f t="shared" si="2"/>
        <v>0</v>
      </c>
    </row>
    <row r="59" spans="1:12">
      <c r="A59" s="1" t="s">
        <v>714</v>
      </c>
      <c r="B59" s="1">
        <v>71</v>
      </c>
      <c r="C59" s="1" t="s">
        <v>78</v>
      </c>
      <c r="D59" s="1">
        <v>2535.5724093674789</v>
      </c>
      <c r="E59" s="1">
        <v>2625.10882548877</v>
      </c>
      <c r="G59" s="1">
        <v>-89.536416121292561</v>
      </c>
      <c r="H59" s="1">
        <v>2503.2168111736696</v>
      </c>
      <c r="I59" s="1">
        <f t="shared" si="1"/>
        <v>2413.6803950523772</v>
      </c>
      <c r="K59" s="1">
        <f>IFERROR(VLOOKUP(A59,'Raw Data - Approved 2014 SWCAP'!$F$4:$R$588,13,FALSE),0)</f>
        <v>2625</v>
      </c>
      <c r="L59" s="1">
        <f t="shared" si="2"/>
        <v>0</v>
      </c>
    </row>
    <row r="60" spans="1:12">
      <c r="A60" s="1" t="s">
        <v>716</v>
      </c>
      <c r="B60" s="1">
        <v>73</v>
      </c>
      <c r="C60" s="1" t="s">
        <v>80</v>
      </c>
      <c r="D60" s="1">
        <v>16.255848823679496</v>
      </c>
      <c r="E60" s="1">
        <v>0.63202331178253801</v>
      </c>
      <c r="G60" s="1">
        <v>15.623825511896959</v>
      </c>
      <c r="H60" s="1">
        <v>16.012197844939315</v>
      </c>
      <c r="I60" s="1">
        <f t="shared" si="1"/>
        <v>31.636023356836276</v>
      </c>
      <c r="K60" s="1">
        <f>IFERROR(VLOOKUP(A60,'Raw Data - Approved 2014 SWCAP'!$F$4:$R$588,13,FALSE),0)</f>
        <v>1</v>
      </c>
      <c r="L60" s="1">
        <f t="shared" si="2"/>
        <v>0</v>
      </c>
    </row>
    <row r="61" spans="1:12">
      <c r="A61" s="1" t="s">
        <v>717</v>
      </c>
      <c r="B61" s="1">
        <v>74</v>
      </c>
      <c r="C61" s="1" t="s">
        <v>81</v>
      </c>
      <c r="D61" s="1">
        <v>23.506329084797351</v>
      </c>
      <c r="E61" s="1">
        <v>8.2163030531729895</v>
      </c>
      <c r="G61" s="1">
        <v>15.290026031624357</v>
      </c>
      <c r="H61" s="1">
        <v>23.206372618924274</v>
      </c>
      <c r="I61" s="1">
        <f t="shared" si="1"/>
        <v>38.496398650548628</v>
      </c>
      <c r="K61" s="1">
        <f>IFERROR(VLOOKUP(A61,'Raw Data - Approved 2014 SWCAP'!$F$4:$R$588,13,FALSE),0)</f>
        <v>8</v>
      </c>
      <c r="L61" s="1">
        <f t="shared" si="2"/>
        <v>0</v>
      </c>
    </row>
    <row r="62" spans="1:12">
      <c r="A62" s="1" t="s">
        <v>718</v>
      </c>
      <c r="B62" s="1">
        <v>75</v>
      </c>
      <c r="C62" s="1" t="s">
        <v>82</v>
      </c>
      <c r="D62" s="1">
        <v>645.04132459164498</v>
      </c>
      <c r="E62" s="1">
        <v>777.70468514841298</v>
      </c>
      <c r="G62" s="1">
        <v>-132.66336055676803</v>
      </c>
      <c r="H62" s="1">
        <v>636.81016627812778</v>
      </c>
      <c r="I62" s="1">
        <f t="shared" si="1"/>
        <v>504.14680572135978</v>
      </c>
      <c r="K62" s="1">
        <f>IFERROR(VLOOKUP(A62,'Raw Data - Approved 2014 SWCAP'!$F$4:$R$588,13,FALSE),0)</f>
        <v>778</v>
      </c>
      <c r="L62" s="1">
        <f t="shared" si="2"/>
        <v>0</v>
      </c>
    </row>
    <row r="63" spans="1:12">
      <c r="A63" s="1" t="s">
        <v>719</v>
      </c>
      <c r="B63" s="1">
        <v>76</v>
      </c>
      <c r="C63" s="1" t="s">
        <v>83</v>
      </c>
      <c r="D63" s="1">
        <v>0</v>
      </c>
      <c r="E63" s="1">
        <v>236.37671860666899</v>
      </c>
      <c r="G63" s="1">
        <v>-236.37671860666921</v>
      </c>
      <c r="H63" s="1">
        <v>0</v>
      </c>
      <c r="I63" s="1">
        <f t="shared" si="1"/>
        <v>-236.37671860666921</v>
      </c>
      <c r="K63" s="1">
        <f>IFERROR(VLOOKUP(A63,'Raw Data - Approved 2014 SWCAP'!$F$4:$R$588,13,FALSE),0)</f>
        <v>236</v>
      </c>
      <c r="L63" s="1">
        <f t="shared" si="2"/>
        <v>0</v>
      </c>
    </row>
    <row r="64" spans="1:12">
      <c r="A64" s="1" t="s">
        <v>720</v>
      </c>
      <c r="B64" s="1">
        <v>77</v>
      </c>
      <c r="C64" s="1" t="s">
        <v>84</v>
      </c>
      <c r="D64" s="1">
        <v>257.18689469248864</v>
      </c>
      <c r="E64" s="1">
        <v>245.22504497162501</v>
      </c>
      <c r="G64" s="1">
        <v>11.961849720863926</v>
      </c>
      <c r="H64" s="1">
        <v>253.90501806587733</v>
      </c>
      <c r="I64" s="1">
        <f t="shared" si="1"/>
        <v>265.86686778674124</v>
      </c>
      <c r="K64" s="1">
        <f>IFERROR(VLOOKUP(A64,'Raw Data - Approved 2014 SWCAP'!$F$4:$R$588,13,FALSE),0)</f>
        <v>245</v>
      </c>
      <c r="L64" s="1">
        <f t="shared" si="2"/>
        <v>0</v>
      </c>
    </row>
    <row r="65" spans="1:12">
      <c r="A65" s="1" t="s">
        <v>723</v>
      </c>
      <c r="B65" s="1">
        <v>80</v>
      </c>
      <c r="C65" s="1" t="s">
        <v>87</v>
      </c>
      <c r="D65" s="1">
        <v>844.15375919228131</v>
      </c>
      <c r="E65" s="1">
        <v>923.38605851428804</v>
      </c>
      <c r="G65" s="1">
        <v>-79.232299322006654</v>
      </c>
      <c r="H65" s="1">
        <v>833.38179316783931</v>
      </c>
      <c r="I65" s="1">
        <f t="shared" si="1"/>
        <v>754.14949384583269</v>
      </c>
      <c r="K65" s="1">
        <f>IFERROR(VLOOKUP(A65,'Raw Data - Approved 2014 SWCAP'!$F$4:$R$588,13,FALSE),0)</f>
        <v>923</v>
      </c>
      <c r="L65" s="1">
        <f t="shared" si="2"/>
        <v>0</v>
      </c>
    </row>
    <row r="66" spans="1:12">
      <c r="A66" s="1" t="s">
        <v>724</v>
      </c>
      <c r="B66" s="1">
        <v>81</v>
      </c>
      <c r="C66" s="1" t="s">
        <v>88</v>
      </c>
      <c r="D66" s="1">
        <v>756.00502512429136</v>
      </c>
      <c r="E66" s="1">
        <v>822.26232862908205</v>
      </c>
      <c r="G66" s="1">
        <v>-66.257303504790656</v>
      </c>
      <c r="H66" s="1">
        <v>746.35789584687325</v>
      </c>
      <c r="I66" s="1">
        <f t="shared" si="1"/>
        <v>680.10059234208256</v>
      </c>
      <c r="K66" s="1">
        <f>IFERROR(VLOOKUP(A66,'Raw Data - Approved 2014 SWCAP'!$F$4:$R$588,13,FALSE),0)</f>
        <v>822</v>
      </c>
      <c r="L66" s="1">
        <f t="shared" si="2"/>
        <v>0</v>
      </c>
    </row>
    <row r="67" spans="1:12">
      <c r="A67" s="1" t="s">
        <v>725</v>
      </c>
      <c r="B67" s="1">
        <v>82</v>
      </c>
      <c r="C67" s="1" t="s">
        <v>89</v>
      </c>
      <c r="D67" s="1">
        <v>6125.5243594064277</v>
      </c>
      <c r="E67" s="1">
        <v>7161.0663195238903</v>
      </c>
      <c r="G67" s="1">
        <v>-1035.5419601174674</v>
      </c>
      <c r="H67" s="1">
        <v>6045.7288786942445</v>
      </c>
      <c r="I67" s="1">
        <f t="shared" si="1"/>
        <v>5010.1869185767773</v>
      </c>
      <c r="K67" s="1">
        <f>IFERROR(VLOOKUP(A67,'Raw Data - Approved 2014 SWCAP'!$F$4:$R$588,13,FALSE),0)</f>
        <v>7161</v>
      </c>
      <c r="L67" s="1">
        <f t="shared" si="2"/>
        <v>0</v>
      </c>
    </row>
    <row r="68" spans="1:12">
      <c r="A68" s="1" t="s">
        <v>726</v>
      </c>
      <c r="B68" s="1">
        <v>83</v>
      </c>
      <c r="C68" s="1" t="s">
        <v>90</v>
      </c>
      <c r="D68" s="1">
        <v>215.01377486388168</v>
      </c>
      <c r="E68" s="1">
        <v>184.55080704050101</v>
      </c>
      <c r="G68" s="1">
        <v>30.462967823380556</v>
      </c>
      <c r="H68" s="1">
        <v>212.27005542604257</v>
      </c>
      <c r="I68" s="1">
        <f t="shared" si="1"/>
        <v>242.73302324942313</v>
      </c>
      <c r="K68" s="1">
        <f>IFERROR(VLOOKUP(A68,'Raw Data - Approved 2014 SWCAP'!$F$4:$R$588,13,FALSE),0)</f>
        <v>185</v>
      </c>
      <c r="L68" s="1">
        <f t="shared" si="2"/>
        <v>0</v>
      </c>
    </row>
    <row r="69" spans="1:12">
      <c r="A69" s="1" t="s">
        <v>727</v>
      </c>
      <c r="B69" s="1">
        <v>84</v>
      </c>
      <c r="C69" s="1" t="s">
        <v>91</v>
      </c>
      <c r="D69" s="1">
        <v>8.9877140618342821</v>
      </c>
      <c r="E69" s="1">
        <v>18.328676041693601</v>
      </c>
      <c r="G69" s="1">
        <v>-9.3409619798593209</v>
      </c>
      <c r="H69" s="1">
        <v>8.8730248248828101</v>
      </c>
      <c r="I69" s="1">
        <f t="shared" si="1"/>
        <v>-0.46793715497651078</v>
      </c>
      <c r="K69" s="1">
        <f>IFERROR(VLOOKUP(A69,'Raw Data - Approved 2014 SWCAP'!$F$4:$R$588,13,FALSE),0)</f>
        <v>18</v>
      </c>
      <c r="L69" s="1">
        <f t="shared" si="2"/>
        <v>0</v>
      </c>
    </row>
    <row r="70" spans="1:12">
      <c r="A70" s="1" t="s">
        <v>728</v>
      </c>
      <c r="B70" s="1">
        <v>85</v>
      </c>
      <c r="C70" s="1" t="s">
        <v>92</v>
      </c>
      <c r="D70" s="1">
        <v>1104.7974669854755</v>
      </c>
      <c r="E70" s="1">
        <v>1048.21066259134</v>
      </c>
      <c r="G70" s="1">
        <v>56.586804394136244</v>
      </c>
      <c r="H70" s="1">
        <v>1090.6995130894406</v>
      </c>
      <c r="I70" s="1">
        <f t="shared" si="1"/>
        <v>1147.2863174835768</v>
      </c>
      <c r="K70" s="1">
        <f>IFERROR(VLOOKUP(A70,'Raw Data - Approved 2014 SWCAP'!$F$4:$R$588,13,FALSE),0)</f>
        <v>1048</v>
      </c>
      <c r="L70" s="1">
        <f t="shared" si="2"/>
        <v>0</v>
      </c>
    </row>
    <row r="71" spans="1:12">
      <c r="A71" s="1" t="s">
        <v>730</v>
      </c>
      <c r="B71" s="1">
        <v>87</v>
      </c>
      <c r="C71" s="1" t="s">
        <v>94</v>
      </c>
      <c r="D71" s="1">
        <v>6213.9672298281939</v>
      </c>
      <c r="E71" s="1">
        <v>5321.0042618971902</v>
      </c>
      <c r="G71" s="1">
        <v>892.96296793100646</v>
      </c>
      <c r="H71" s="1">
        <v>6134.6728558497452</v>
      </c>
      <c r="I71" s="1">
        <f t="shared" si="1"/>
        <v>7027.6358237807517</v>
      </c>
      <c r="K71" s="1">
        <f>IFERROR(VLOOKUP(A71,'Raw Data - Approved 2014 SWCAP'!$F$4:$R$588,13,FALSE),0)</f>
        <v>5321</v>
      </c>
      <c r="L71" s="1">
        <f t="shared" si="2"/>
        <v>0</v>
      </c>
    </row>
    <row r="72" spans="1:12">
      <c r="A72" s="1" t="s">
        <v>731</v>
      </c>
      <c r="B72" s="1">
        <v>88</v>
      </c>
      <c r="C72" s="1" t="s">
        <v>95</v>
      </c>
      <c r="D72" s="1">
        <v>986.92896750178181</v>
      </c>
      <c r="E72" s="1">
        <v>695.54782874341004</v>
      </c>
      <c r="G72" s="1">
        <v>291.38113875837206</v>
      </c>
      <c r="H72" s="1">
        <v>974.29887893228272</v>
      </c>
      <c r="I72" s="1">
        <f t="shared" si="1"/>
        <v>1265.6800176906547</v>
      </c>
      <c r="K72" s="1">
        <f>IFERROR(VLOOKUP(A72,'Raw Data - Approved 2014 SWCAP'!$F$4:$R$588,13,FALSE),0)</f>
        <v>696</v>
      </c>
      <c r="L72" s="1">
        <f t="shared" si="2"/>
        <v>0</v>
      </c>
    </row>
    <row r="73" spans="1:12">
      <c r="A73" s="1" t="s">
        <v>732</v>
      </c>
      <c r="B73" s="1">
        <v>89</v>
      </c>
      <c r="C73" s="1" t="s">
        <v>96</v>
      </c>
      <c r="D73" s="1">
        <v>1713.5422540197128</v>
      </c>
      <c r="E73" s="1">
        <v>1631.8841910225101</v>
      </c>
      <c r="G73" s="1">
        <v>81.658062997199693</v>
      </c>
      <c r="H73" s="1">
        <v>1691.6763098824647</v>
      </c>
      <c r="I73" s="1">
        <f t="shared" si="1"/>
        <v>1773.3343728796644</v>
      </c>
      <c r="K73" s="1">
        <f>IFERROR(VLOOKUP(A73,'Raw Data - Approved 2014 SWCAP'!$F$4:$R$588,13,FALSE),0)</f>
        <v>1632</v>
      </c>
      <c r="L73" s="1">
        <f t="shared" si="2"/>
        <v>0</v>
      </c>
    </row>
    <row r="74" spans="1:12">
      <c r="A74" s="1" t="s">
        <v>733</v>
      </c>
      <c r="B74" s="1">
        <v>90</v>
      </c>
      <c r="C74" s="1" t="s">
        <v>97</v>
      </c>
      <c r="D74" s="1">
        <v>2657.2522305123121</v>
      </c>
      <c r="E74" s="1">
        <v>2592.8756365878598</v>
      </c>
      <c r="G74" s="1">
        <v>64.376593924450219</v>
      </c>
      <c r="H74" s="1">
        <v>2623.3439164951596</v>
      </c>
      <c r="I74" s="1">
        <f t="shared" si="1"/>
        <v>2687.72051041961</v>
      </c>
      <c r="K74" s="1">
        <f>IFERROR(VLOOKUP(A74,'Raw Data - Approved 2014 SWCAP'!$F$4:$R$588,13,FALSE),0)</f>
        <v>2593</v>
      </c>
      <c r="L74" s="1">
        <f t="shared" si="2"/>
        <v>0</v>
      </c>
    </row>
    <row r="75" spans="1:12">
      <c r="A75" s="1" t="s">
        <v>734</v>
      </c>
      <c r="B75" s="1">
        <v>91</v>
      </c>
      <c r="C75" s="1" t="s">
        <v>98</v>
      </c>
      <c r="D75" s="1">
        <v>335.31087076843278</v>
      </c>
      <c r="E75" s="1">
        <v>155.79374635439601</v>
      </c>
      <c r="G75" s="1">
        <v>179.5171244140372</v>
      </c>
      <c r="H75" s="1">
        <v>331.0320800052433</v>
      </c>
      <c r="I75" s="1">
        <f t="shared" si="1"/>
        <v>510.5492044192805</v>
      </c>
      <c r="K75" s="1">
        <f>IFERROR(VLOOKUP(A75,'Raw Data - Approved 2014 SWCAP'!$F$4:$R$588,13,FALSE),0)</f>
        <v>156</v>
      </c>
      <c r="L75" s="1">
        <f t="shared" si="2"/>
        <v>0</v>
      </c>
    </row>
    <row r="76" spans="1:12">
      <c r="A76" s="1" t="s">
        <v>735</v>
      </c>
      <c r="B76" s="1">
        <v>92</v>
      </c>
      <c r="C76" s="1" t="s">
        <v>99</v>
      </c>
      <c r="D76" s="1">
        <v>273.77959757587502</v>
      </c>
      <c r="E76" s="1">
        <v>178.86259723445801</v>
      </c>
      <c r="G76" s="1">
        <v>94.917000341416781</v>
      </c>
      <c r="H76" s="1">
        <v>270.28598697335326</v>
      </c>
      <c r="I76" s="1">
        <f t="shared" si="1"/>
        <v>365.20298731477004</v>
      </c>
      <c r="K76" s="1">
        <f>IFERROR(VLOOKUP(A76,'Raw Data - Approved 2014 SWCAP'!$F$4:$R$588,13,FALSE),0)</f>
        <v>179</v>
      </c>
      <c r="L76" s="1">
        <f t="shared" si="2"/>
        <v>0</v>
      </c>
    </row>
    <row r="77" spans="1:12">
      <c r="A77" s="1" t="s">
        <v>737</v>
      </c>
      <c r="B77" s="1">
        <v>94</v>
      </c>
      <c r="C77" s="1" t="s">
        <v>101</v>
      </c>
      <c r="D77" s="1">
        <v>217.08786272430496</v>
      </c>
      <c r="E77" s="1">
        <v>238.272788542017</v>
      </c>
      <c r="G77" s="1">
        <v>-21.184925817711875</v>
      </c>
      <c r="H77" s="1">
        <v>214.31767653947711</v>
      </c>
      <c r="I77" s="1">
        <f t="shared" si="1"/>
        <v>193.13275072176523</v>
      </c>
      <c r="K77" s="1">
        <f>IFERROR(VLOOKUP(A77,'Raw Data - Approved 2014 SWCAP'!$F$4:$R$588,13,FALSE),0)</f>
        <v>238</v>
      </c>
      <c r="L77" s="1">
        <f t="shared" si="2"/>
        <v>0</v>
      </c>
    </row>
    <row r="78" spans="1:12">
      <c r="A78" s="1" t="s">
        <v>738</v>
      </c>
      <c r="B78" s="1">
        <v>95</v>
      </c>
      <c r="C78" s="1" t="s">
        <v>102</v>
      </c>
      <c r="D78" s="1">
        <v>148.29728202026564</v>
      </c>
      <c r="E78" s="1">
        <v>233.848625359539</v>
      </c>
      <c r="G78" s="1">
        <v>-85.551343339273416</v>
      </c>
      <c r="H78" s="1">
        <v>146.40490961056636</v>
      </c>
      <c r="I78" s="1">
        <f t="shared" si="1"/>
        <v>60.853566271292948</v>
      </c>
      <c r="K78" s="1">
        <f>IFERROR(VLOOKUP(A78,'Raw Data - Approved 2014 SWCAP'!$F$4:$R$588,13,FALSE),0)</f>
        <v>234</v>
      </c>
      <c r="L78" s="1">
        <f t="shared" si="2"/>
        <v>0</v>
      </c>
    </row>
    <row r="79" spans="1:12">
      <c r="A79" s="1" t="s">
        <v>739</v>
      </c>
      <c r="B79" s="1">
        <v>96</v>
      </c>
      <c r="C79" s="1" t="s">
        <v>103</v>
      </c>
      <c r="D79" s="1">
        <v>121.33413983476279</v>
      </c>
      <c r="E79" s="1">
        <v>112.500149497292</v>
      </c>
      <c r="G79" s="1">
        <v>8.833990337471036</v>
      </c>
      <c r="H79" s="1">
        <v>119.78583513591794</v>
      </c>
      <c r="I79" s="1">
        <f t="shared" si="1"/>
        <v>128.61982547338897</v>
      </c>
      <c r="K79" s="1">
        <f>IFERROR(VLOOKUP(A79,'Raw Data - Approved 2014 SWCAP'!$F$4:$R$588,13,FALSE),0)</f>
        <v>113</v>
      </c>
      <c r="L79" s="1">
        <f t="shared" si="2"/>
        <v>0</v>
      </c>
    </row>
    <row r="80" spans="1:12">
      <c r="A80" s="1" t="s">
        <v>740</v>
      </c>
      <c r="B80" s="1">
        <v>97</v>
      </c>
      <c r="C80" s="1" t="s">
        <v>104</v>
      </c>
      <c r="D80" s="1">
        <v>232.29784036740909</v>
      </c>
      <c r="E80" s="1">
        <v>195.29520334080399</v>
      </c>
      <c r="G80" s="1">
        <v>37.002637026604873</v>
      </c>
      <c r="H80" s="1">
        <v>229.33356470466342</v>
      </c>
      <c r="I80" s="1">
        <f t="shared" si="1"/>
        <v>266.33620173126826</v>
      </c>
      <c r="K80" s="1">
        <f>IFERROR(VLOOKUP(A80,'Raw Data - Approved 2014 SWCAP'!$F$4:$R$588,13,FALSE),0)</f>
        <v>195</v>
      </c>
      <c r="L80" s="1">
        <f t="shared" si="2"/>
        <v>0</v>
      </c>
    </row>
    <row r="81" spans="1:12">
      <c r="A81" s="1" t="s">
        <v>741</v>
      </c>
      <c r="B81" s="1">
        <v>98</v>
      </c>
      <c r="C81" s="1" t="s">
        <v>105</v>
      </c>
      <c r="D81" s="1">
        <v>707.26396040434383</v>
      </c>
      <c r="E81" s="1">
        <v>528.05547699431099</v>
      </c>
      <c r="G81" s="1">
        <v>179.20848341003335</v>
      </c>
      <c r="H81" s="1">
        <v>698.23879968116262</v>
      </c>
      <c r="I81" s="1">
        <f t="shared" si="1"/>
        <v>877.44728309119591</v>
      </c>
      <c r="K81" s="1">
        <f>IFERROR(VLOOKUP(A81,'Raw Data - Approved 2014 SWCAP'!$F$4:$R$588,13,FALSE),0)</f>
        <v>528</v>
      </c>
      <c r="L81" s="1">
        <f t="shared" si="2"/>
        <v>0</v>
      </c>
    </row>
    <row r="82" spans="1:12">
      <c r="A82" s="1" t="s">
        <v>742</v>
      </c>
      <c r="B82" s="1">
        <v>99</v>
      </c>
      <c r="C82" s="1" t="s">
        <v>106</v>
      </c>
      <c r="D82" s="1">
        <v>615.65841323564825</v>
      </c>
      <c r="E82" s="1">
        <v>464.85314581605701</v>
      </c>
      <c r="G82" s="1">
        <v>150.80526741959159</v>
      </c>
      <c r="H82" s="1">
        <v>607.80220050447247</v>
      </c>
      <c r="I82" s="1">
        <f t="shared" si="1"/>
        <v>758.60746792406405</v>
      </c>
      <c r="K82" s="1">
        <f>IFERROR(VLOOKUP(A82,'Raw Data - Approved 2014 SWCAP'!$F$4:$R$588,13,FALSE),0)</f>
        <v>465</v>
      </c>
      <c r="L82" s="1">
        <f t="shared" si="2"/>
        <v>0</v>
      </c>
    </row>
    <row r="83" spans="1:12">
      <c r="A83" s="1" t="s">
        <v>743</v>
      </c>
      <c r="B83" s="1">
        <v>100</v>
      </c>
      <c r="C83" s="1" t="s">
        <v>107</v>
      </c>
      <c r="D83" s="1">
        <v>1360.9473177477523</v>
      </c>
      <c r="E83" s="1">
        <v>916.43380208468</v>
      </c>
      <c r="G83" s="1">
        <v>444.51351566307244</v>
      </c>
      <c r="H83" s="1">
        <v>1343.5807205986009</v>
      </c>
      <c r="I83" s="1">
        <f t="shared" si="1"/>
        <v>1788.0942362616734</v>
      </c>
      <c r="K83" s="1">
        <f>IFERROR(VLOOKUP(A83,'Raw Data - Approved 2014 SWCAP'!$F$4:$R$588,13,FALSE),0)</f>
        <v>916</v>
      </c>
      <c r="L83" s="1">
        <f t="shared" si="2"/>
        <v>0</v>
      </c>
    </row>
    <row r="84" spans="1:12">
      <c r="A84" s="1" t="s">
        <v>744</v>
      </c>
      <c r="B84" s="1">
        <v>101</v>
      </c>
      <c r="C84" s="1" t="s">
        <v>108</v>
      </c>
      <c r="D84" s="1">
        <v>1135.5631035817544</v>
      </c>
      <c r="E84" s="1">
        <v>982.79624982184703</v>
      </c>
      <c r="G84" s="1">
        <v>152.7668537599078</v>
      </c>
      <c r="H84" s="1">
        <v>1121.0725596053858</v>
      </c>
      <c r="I84" s="1">
        <f t="shared" ref="I84:I147" si="3">SUM(G84:H84)</f>
        <v>1273.8394133652937</v>
      </c>
      <c r="K84" s="1">
        <f>IFERROR(VLOOKUP(A84,'Raw Data - Approved 2014 SWCAP'!$F$4:$R$588,13,FALSE),0)</f>
        <v>983</v>
      </c>
      <c r="L84" s="1">
        <f t="shared" si="2"/>
        <v>0</v>
      </c>
    </row>
    <row r="85" spans="1:12">
      <c r="A85" s="1" t="s">
        <v>745</v>
      </c>
      <c r="B85" s="1">
        <v>102</v>
      </c>
      <c r="C85" s="1" t="s">
        <v>109</v>
      </c>
      <c r="D85" s="1">
        <v>806.47449639459148</v>
      </c>
      <c r="E85" s="1">
        <v>486.657950072554</v>
      </c>
      <c r="G85" s="1">
        <v>319.81654632203725</v>
      </c>
      <c r="H85" s="1">
        <v>796.18334294044598</v>
      </c>
      <c r="I85" s="1">
        <f t="shared" si="3"/>
        <v>1115.9998892624833</v>
      </c>
      <c r="K85" s="1">
        <f>IFERROR(VLOOKUP(A85,'Raw Data - Approved 2014 SWCAP'!$F$4:$R$588,13,FALSE),0)</f>
        <v>487</v>
      </c>
      <c r="L85" s="1">
        <f t="shared" ref="L85:L148" si="4">ROUND(K85-E85,0)</f>
        <v>0</v>
      </c>
    </row>
    <row r="86" spans="1:12">
      <c r="A86" s="1" t="s">
        <v>746</v>
      </c>
      <c r="B86" s="1">
        <v>103</v>
      </c>
      <c r="C86" s="1" t="s">
        <v>110</v>
      </c>
      <c r="D86" s="1">
        <v>1203.9094846758358</v>
      </c>
      <c r="E86" s="1">
        <v>184.55080704050101</v>
      </c>
      <c r="G86" s="1">
        <v>1019.3586776353346</v>
      </c>
      <c r="H86" s="1">
        <v>1187.5327616081534</v>
      </c>
      <c r="I86" s="1">
        <f t="shared" si="3"/>
        <v>2206.8914392434881</v>
      </c>
      <c r="K86" s="1">
        <f>IFERROR(VLOOKUP(A86,'Raw Data - Approved 2014 SWCAP'!$F$4:$R$588,13,FALSE),0)</f>
        <v>185</v>
      </c>
      <c r="L86" s="1">
        <f t="shared" si="4"/>
        <v>0</v>
      </c>
    </row>
    <row r="87" spans="1:12">
      <c r="A87" s="1" t="s">
        <v>1244</v>
      </c>
      <c r="B87" s="1">
        <v>104</v>
      </c>
      <c r="C87" s="1" t="s">
        <v>111</v>
      </c>
      <c r="D87" s="1">
        <v>296.9402453506018</v>
      </c>
      <c r="E87" s="1">
        <v>0</v>
      </c>
      <c r="G87" s="1">
        <v>0</v>
      </c>
      <c r="H87" s="1">
        <v>293.15108940670513</v>
      </c>
      <c r="I87" s="1">
        <f t="shared" si="3"/>
        <v>293.15108940670513</v>
      </c>
      <c r="K87" s="1">
        <f>IFERROR(VLOOKUP(A87,'Raw Data - Approved 2014 SWCAP'!$F$4:$R$588,13,FALSE),0)</f>
        <v>0</v>
      </c>
      <c r="L87" s="1">
        <f t="shared" si="4"/>
        <v>0</v>
      </c>
    </row>
    <row r="88" spans="1:12">
      <c r="A88" s="1" t="s">
        <v>747</v>
      </c>
      <c r="B88" s="1">
        <v>105</v>
      </c>
      <c r="C88" s="1" t="s">
        <v>112</v>
      </c>
      <c r="D88" s="1">
        <v>591.80640284078038</v>
      </c>
      <c r="E88" s="1">
        <v>670.57673380127301</v>
      </c>
      <c r="G88" s="1">
        <v>-78.770330960492444</v>
      </c>
      <c r="H88" s="1">
        <v>584.25455769997575</v>
      </c>
      <c r="I88" s="1">
        <f t="shared" si="3"/>
        <v>505.48422673948329</v>
      </c>
      <c r="K88" s="1">
        <f>IFERROR(VLOOKUP(A88,'Raw Data - Approved 2014 SWCAP'!$F$4:$R$588,13,FALSE),0)</f>
        <v>671</v>
      </c>
      <c r="L88" s="1">
        <f t="shared" si="4"/>
        <v>0</v>
      </c>
    </row>
    <row r="89" spans="1:12">
      <c r="A89" s="1" t="s">
        <v>748</v>
      </c>
      <c r="B89" s="1">
        <v>106</v>
      </c>
      <c r="C89" s="1" t="s">
        <v>113</v>
      </c>
      <c r="D89" s="1">
        <v>391.3112429998618</v>
      </c>
      <c r="E89" s="1">
        <v>438.62417837708102</v>
      </c>
      <c r="G89" s="1">
        <v>-47.312935377219581</v>
      </c>
      <c r="H89" s="1">
        <v>386.31785006797469</v>
      </c>
      <c r="I89" s="1">
        <f t="shared" si="3"/>
        <v>339.00491469075513</v>
      </c>
      <c r="K89" s="1">
        <f>IFERROR(VLOOKUP(A89,'Raw Data - Approved 2014 SWCAP'!$F$4:$R$588,13,FALSE),0)</f>
        <v>439</v>
      </c>
      <c r="L89" s="1">
        <f t="shared" si="4"/>
        <v>0</v>
      </c>
    </row>
    <row r="90" spans="1:12">
      <c r="A90" s="1" t="s">
        <v>749</v>
      </c>
      <c r="B90" s="1">
        <v>107</v>
      </c>
      <c r="C90" s="1" t="s">
        <v>114</v>
      </c>
      <c r="D90" s="1">
        <v>152.79113905118277</v>
      </c>
      <c r="E90" s="1">
        <v>267.02984922812198</v>
      </c>
      <c r="G90" s="1">
        <v>-114.23871017693952</v>
      </c>
      <c r="H90" s="1">
        <v>150.84142202300777</v>
      </c>
      <c r="I90" s="1">
        <f t="shared" si="3"/>
        <v>36.602711846068246</v>
      </c>
      <c r="K90" s="1">
        <f>IFERROR(VLOOKUP(A90,'Raw Data - Approved 2014 SWCAP'!$F$4:$R$588,13,FALSE),0)</f>
        <v>267</v>
      </c>
      <c r="L90" s="1">
        <f t="shared" si="4"/>
        <v>0</v>
      </c>
    </row>
    <row r="91" spans="1:12">
      <c r="A91" s="1" t="s">
        <v>750</v>
      </c>
      <c r="B91" s="1">
        <v>108</v>
      </c>
      <c r="C91" s="1" t="s">
        <v>115</v>
      </c>
      <c r="D91" s="1">
        <v>1424.8983601108041</v>
      </c>
      <c r="E91" s="1">
        <v>1491.8910274626801</v>
      </c>
      <c r="G91" s="1">
        <v>-66.992667351876776</v>
      </c>
      <c r="H91" s="1">
        <v>1406.7157049294979</v>
      </c>
      <c r="I91" s="1">
        <f t="shared" si="3"/>
        <v>1339.7230375776212</v>
      </c>
      <c r="K91" s="1">
        <f>IFERROR(VLOOKUP(A91,'Raw Data - Approved 2014 SWCAP'!$F$4:$R$588,13,FALSE),0)</f>
        <v>1492</v>
      </c>
      <c r="L91" s="1">
        <f t="shared" si="4"/>
        <v>0</v>
      </c>
    </row>
    <row r="92" spans="1:12">
      <c r="A92" s="1" t="s">
        <v>751</v>
      </c>
      <c r="B92" s="1">
        <v>109</v>
      </c>
      <c r="C92" s="1" t="s">
        <v>116</v>
      </c>
      <c r="D92" s="1">
        <v>0.69136262014109862</v>
      </c>
      <c r="E92" s="1">
        <v>0.63202331178253801</v>
      </c>
      <c r="G92" s="1">
        <v>5.9339308358560584E-2</v>
      </c>
      <c r="H92" s="1">
        <v>0.68254037114483157</v>
      </c>
      <c r="I92" s="1">
        <f t="shared" si="3"/>
        <v>0.74187967950339218</v>
      </c>
      <c r="K92" s="1">
        <f>IFERROR(VLOOKUP(A92,'Raw Data - Approved 2014 SWCAP'!$F$4:$R$588,13,FALSE),0)</f>
        <v>1</v>
      </c>
      <c r="L92" s="1">
        <f t="shared" si="4"/>
        <v>0</v>
      </c>
    </row>
    <row r="93" spans="1:12">
      <c r="A93" s="1" t="s">
        <v>752</v>
      </c>
      <c r="B93" s="1">
        <v>110</v>
      </c>
      <c r="C93" s="1" t="s">
        <v>117</v>
      </c>
      <c r="D93" s="1">
        <v>0.69136262014109862</v>
      </c>
      <c r="E93" s="1">
        <v>0.63202331178253801</v>
      </c>
      <c r="G93" s="1">
        <v>5.9339308358560584E-2</v>
      </c>
      <c r="H93" s="1">
        <v>0.68254037114483157</v>
      </c>
      <c r="I93" s="1">
        <f t="shared" si="3"/>
        <v>0.74187967950339218</v>
      </c>
      <c r="K93" s="1">
        <f>IFERROR(VLOOKUP(A93,'Raw Data - Approved 2014 SWCAP'!$F$4:$R$588,13,FALSE),0)</f>
        <v>1</v>
      </c>
      <c r="L93" s="1">
        <f t="shared" si="4"/>
        <v>0</v>
      </c>
    </row>
    <row r="94" spans="1:12">
      <c r="A94" s="1" t="s">
        <v>753</v>
      </c>
      <c r="B94" s="1">
        <v>111</v>
      </c>
      <c r="C94" s="1" t="s">
        <v>118</v>
      </c>
      <c r="D94" s="1">
        <v>1917.2456454052667</v>
      </c>
      <c r="E94" s="1">
        <v>4304.1912936055596</v>
      </c>
      <c r="G94" s="1">
        <v>-2386.9456482002952</v>
      </c>
      <c r="H94" s="1">
        <v>1892.3819395380112</v>
      </c>
      <c r="I94" s="1">
        <f t="shared" si="3"/>
        <v>-494.56370866228394</v>
      </c>
      <c r="K94" s="1">
        <f>IFERROR(VLOOKUP(A94,'Raw Data - Approved 2014 SWCAP'!$F$4:$R$588,13,FALSE),0)</f>
        <v>4304</v>
      </c>
      <c r="L94" s="1">
        <f t="shared" si="4"/>
        <v>0</v>
      </c>
    </row>
    <row r="95" spans="1:12">
      <c r="A95" s="1" t="s">
        <v>754</v>
      </c>
      <c r="B95" s="1">
        <v>112</v>
      </c>
      <c r="C95" s="1" t="s">
        <v>119</v>
      </c>
      <c r="D95" s="1">
        <v>2665.5485819540054</v>
      </c>
      <c r="E95" s="1">
        <v>2526.5131888506999</v>
      </c>
      <c r="G95" s="1">
        <v>139.03539310330987</v>
      </c>
      <c r="H95" s="1">
        <v>2631.5344009488981</v>
      </c>
      <c r="I95" s="1">
        <f t="shared" si="3"/>
        <v>2770.5697940522082</v>
      </c>
      <c r="K95" s="1">
        <f>IFERROR(VLOOKUP(A95,'Raw Data - Approved 2014 SWCAP'!$F$4:$R$588,13,FALSE),0)</f>
        <v>2527</v>
      </c>
      <c r="L95" s="1">
        <f t="shared" si="4"/>
        <v>0</v>
      </c>
    </row>
    <row r="96" spans="1:12">
      <c r="A96" s="1" t="s">
        <v>755</v>
      </c>
      <c r="B96" s="1">
        <v>113</v>
      </c>
      <c r="C96" s="1" t="s">
        <v>120</v>
      </c>
      <c r="D96" s="1">
        <v>436.94117592917428</v>
      </c>
      <c r="E96" s="1">
        <v>318.53974913839897</v>
      </c>
      <c r="G96" s="1">
        <v>118.40142679077515</v>
      </c>
      <c r="H96" s="1">
        <v>431.36551456353351</v>
      </c>
      <c r="I96" s="1">
        <f t="shared" si="3"/>
        <v>549.76694135430864</v>
      </c>
      <c r="K96" s="1">
        <f>IFERROR(VLOOKUP(A96,'Raw Data - Approved 2014 SWCAP'!$F$4:$R$588,13,FALSE),0)</f>
        <v>319</v>
      </c>
      <c r="L96" s="1">
        <f t="shared" si="4"/>
        <v>0</v>
      </c>
    </row>
    <row r="97" spans="1:12">
      <c r="A97" s="1" t="s">
        <v>756</v>
      </c>
      <c r="B97" s="1">
        <v>114</v>
      </c>
      <c r="C97" s="1" t="s">
        <v>121</v>
      </c>
      <c r="D97" s="1">
        <v>791.61020006155786</v>
      </c>
      <c r="E97" s="1">
        <v>690.48546812242296</v>
      </c>
      <c r="G97" s="1">
        <v>101.1247319391351</v>
      </c>
      <c r="H97" s="1">
        <v>781.50872496083207</v>
      </c>
      <c r="I97" s="1">
        <f t="shared" si="3"/>
        <v>882.6334568999672</v>
      </c>
      <c r="K97" s="1">
        <f>IFERROR(VLOOKUP(A97,'Raw Data - Approved 2014 SWCAP'!$F$4:$R$588,13,FALSE),0)</f>
        <v>690</v>
      </c>
      <c r="L97" s="1">
        <f t="shared" si="4"/>
        <v>0</v>
      </c>
    </row>
    <row r="98" spans="1:12">
      <c r="A98" s="1" t="s">
        <v>757</v>
      </c>
      <c r="B98" s="1">
        <v>115</v>
      </c>
      <c r="C98" s="1" t="s">
        <v>122</v>
      </c>
      <c r="D98" s="1">
        <v>17.975428123668564</v>
      </c>
      <c r="E98" s="1">
        <v>17.696652729911101</v>
      </c>
      <c r="G98" s="1">
        <v>0.27877539375749893</v>
      </c>
      <c r="H98" s="1">
        <v>17.74604964976562</v>
      </c>
      <c r="I98" s="1">
        <f t="shared" si="3"/>
        <v>18.024825043523119</v>
      </c>
      <c r="K98" s="1">
        <f>IFERROR(VLOOKUP(A98,'Raw Data - Approved 2014 SWCAP'!$F$4:$R$588,13,FALSE),0)</f>
        <v>18</v>
      </c>
      <c r="L98" s="1">
        <f t="shared" si="4"/>
        <v>0</v>
      </c>
    </row>
    <row r="99" spans="1:12">
      <c r="A99" s="1" t="s">
        <v>758</v>
      </c>
      <c r="B99" s="1">
        <v>116</v>
      </c>
      <c r="C99" s="1" t="s">
        <v>123</v>
      </c>
      <c r="D99" s="1">
        <v>1848.7036462572976</v>
      </c>
      <c r="E99" s="1">
        <v>1388.87122764213</v>
      </c>
      <c r="G99" s="1">
        <v>459.8324186151703</v>
      </c>
      <c r="H99" s="1">
        <v>1825.1129524412795</v>
      </c>
      <c r="I99" s="1">
        <f t="shared" si="3"/>
        <v>2284.9453710564499</v>
      </c>
      <c r="K99" s="1">
        <f>IFERROR(VLOOKUP(A99,'Raw Data - Approved 2014 SWCAP'!$F$4:$R$588,13,FALSE),0)</f>
        <v>1389</v>
      </c>
      <c r="L99" s="1">
        <f t="shared" si="4"/>
        <v>0</v>
      </c>
    </row>
    <row r="100" spans="1:12">
      <c r="A100" s="1" t="s">
        <v>760</v>
      </c>
      <c r="B100" s="1">
        <v>118</v>
      </c>
      <c r="C100" s="1" t="s">
        <v>125</v>
      </c>
      <c r="D100" s="1">
        <v>1541.8519786234906</v>
      </c>
      <c r="E100" s="1">
        <v>1529.5612428443701</v>
      </c>
      <c r="G100" s="1">
        <v>12.290735779117693</v>
      </c>
      <c r="H100" s="1">
        <v>1520.2937118652621</v>
      </c>
      <c r="I100" s="1">
        <f t="shared" si="3"/>
        <v>1532.5844476443799</v>
      </c>
      <c r="K100" s="1">
        <f>IFERROR(VLOOKUP(A100,'Raw Data - Approved 2014 SWCAP'!$F$4:$R$588,13,FALSE),0)</f>
        <v>1530</v>
      </c>
      <c r="L100" s="1">
        <f t="shared" si="4"/>
        <v>0</v>
      </c>
    </row>
    <row r="101" spans="1:12">
      <c r="A101" s="1" t="s">
        <v>761</v>
      </c>
      <c r="B101" s="1">
        <v>119</v>
      </c>
      <c r="C101" s="1" t="s">
        <v>126</v>
      </c>
      <c r="D101" s="1">
        <v>167.30975407414587</v>
      </c>
      <c r="E101" s="1">
        <v>158.637851257417</v>
      </c>
      <c r="G101" s="1">
        <v>8.6719028167288155</v>
      </c>
      <c r="H101" s="1">
        <v>165.17476981704922</v>
      </c>
      <c r="I101" s="1">
        <f t="shared" si="3"/>
        <v>173.84667263377804</v>
      </c>
      <c r="K101" s="1">
        <f>IFERROR(VLOOKUP(A101,'Raw Data - Approved 2014 SWCAP'!$F$4:$R$588,13,FALSE),0)</f>
        <v>159</v>
      </c>
      <c r="L101" s="1">
        <f t="shared" si="4"/>
        <v>0</v>
      </c>
    </row>
    <row r="102" spans="1:12">
      <c r="A102" s="1" t="s">
        <v>762</v>
      </c>
      <c r="B102" s="1">
        <v>120</v>
      </c>
      <c r="C102" s="1" t="s">
        <v>127</v>
      </c>
      <c r="D102" s="1">
        <v>241.9769170493845</v>
      </c>
      <c r="E102" s="1">
        <v>196.559249964369</v>
      </c>
      <c r="G102" s="1">
        <v>45.417667085015182</v>
      </c>
      <c r="H102" s="1">
        <v>238.88912990069105</v>
      </c>
      <c r="I102" s="1">
        <f t="shared" si="3"/>
        <v>284.30679698570623</v>
      </c>
      <c r="K102" s="1">
        <f>IFERROR(VLOOKUP(A102,'Raw Data - Approved 2014 SWCAP'!$F$4:$R$588,13,FALSE),0)</f>
        <v>197</v>
      </c>
      <c r="L102" s="1">
        <f t="shared" si="4"/>
        <v>0</v>
      </c>
    </row>
    <row r="103" spans="1:12">
      <c r="A103" s="1" t="s">
        <v>764</v>
      </c>
      <c r="B103" s="1">
        <v>122</v>
      </c>
      <c r="C103" s="1" t="s">
        <v>129</v>
      </c>
      <c r="D103" s="1">
        <v>444.5461647507264</v>
      </c>
      <c r="E103" s="1">
        <v>369.733637392785</v>
      </c>
      <c r="G103" s="1">
        <v>74.812527357941647</v>
      </c>
      <c r="H103" s="1">
        <v>438.87345864612666</v>
      </c>
      <c r="I103" s="1">
        <f t="shared" si="3"/>
        <v>513.68598600406835</v>
      </c>
      <c r="K103" s="1">
        <f>IFERROR(VLOOKUP(A103,'Raw Data - Approved 2014 SWCAP'!$F$4:$R$588,13,FALSE),0)</f>
        <v>370</v>
      </c>
      <c r="L103" s="1">
        <f t="shared" si="4"/>
        <v>0</v>
      </c>
    </row>
    <row r="104" spans="1:12">
      <c r="A104" s="1" t="s">
        <v>1245</v>
      </c>
      <c r="B104" s="1">
        <v>123</v>
      </c>
      <c r="C104" s="1" t="s">
        <v>130</v>
      </c>
      <c r="D104" s="1">
        <v>3.4568131007054932</v>
      </c>
      <c r="E104" s="1">
        <v>0</v>
      </c>
      <c r="G104" s="1">
        <v>0</v>
      </c>
      <c r="H104" s="1">
        <v>3.412701855724158</v>
      </c>
      <c r="I104" s="1">
        <f t="shared" si="3"/>
        <v>3.412701855724158</v>
      </c>
      <c r="K104" s="1">
        <f>IFERROR(VLOOKUP(A104,'Raw Data - Approved 2014 SWCAP'!$F$4:$R$588,13,FALSE),0)</f>
        <v>0</v>
      </c>
      <c r="L104" s="1">
        <f t="shared" si="4"/>
        <v>0</v>
      </c>
    </row>
    <row r="105" spans="1:12">
      <c r="A105" s="1" t="s">
        <v>1246</v>
      </c>
      <c r="B105" s="1">
        <v>125</v>
      </c>
      <c r="C105" s="1" t="s">
        <v>132</v>
      </c>
      <c r="D105" s="1">
        <v>188.74199529851992</v>
      </c>
      <c r="E105" s="1">
        <v>0</v>
      </c>
      <c r="G105" s="1">
        <v>0</v>
      </c>
      <c r="H105" s="1">
        <v>186.33352132253899</v>
      </c>
      <c r="I105" s="1">
        <f t="shared" si="3"/>
        <v>186.33352132253899</v>
      </c>
      <c r="K105" s="1">
        <f>IFERROR(VLOOKUP(A105,'Raw Data - Approved 2014 SWCAP'!$F$4:$R$588,13,FALSE),0)</f>
        <v>0</v>
      </c>
      <c r="L105" s="1">
        <f t="shared" si="4"/>
        <v>0</v>
      </c>
    </row>
    <row r="106" spans="1:12">
      <c r="A106" s="1" t="s">
        <v>1247</v>
      </c>
      <c r="B106" s="1">
        <v>126</v>
      </c>
      <c r="C106" s="1" t="s">
        <v>133</v>
      </c>
      <c r="D106" s="1">
        <v>4.8395383409876906</v>
      </c>
      <c r="E106" s="1">
        <v>0</v>
      </c>
      <c r="G106" s="1">
        <v>0</v>
      </c>
      <c r="H106" s="1">
        <v>4.7777825980138209</v>
      </c>
      <c r="I106" s="1">
        <f t="shared" si="3"/>
        <v>4.7777825980138209</v>
      </c>
      <c r="K106" s="1">
        <f>IFERROR(VLOOKUP(A106,'Raw Data - Approved 2014 SWCAP'!$F$4:$R$588,13,FALSE),0)</f>
        <v>0</v>
      </c>
      <c r="L106" s="1">
        <f t="shared" si="4"/>
        <v>0</v>
      </c>
    </row>
    <row r="107" spans="1:12">
      <c r="A107" s="1" t="s">
        <v>766</v>
      </c>
      <c r="B107" s="1">
        <v>127</v>
      </c>
      <c r="C107" s="1" t="s">
        <v>134</v>
      </c>
      <c r="D107" s="1">
        <v>1082.3281818308897</v>
      </c>
      <c r="E107" s="1">
        <v>1158.4987304973899</v>
      </c>
      <c r="G107" s="1">
        <v>-76.170548666502327</v>
      </c>
      <c r="H107" s="1">
        <v>1068.5169510272337</v>
      </c>
      <c r="I107" s="1">
        <f t="shared" si="3"/>
        <v>992.34640236073142</v>
      </c>
      <c r="K107" s="1">
        <f>IFERROR(VLOOKUP(A107,'Raw Data - Approved 2014 SWCAP'!$F$4:$R$588,13,FALSE),0)</f>
        <v>1158</v>
      </c>
      <c r="L107" s="1">
        <f t="shared" si="4"/>
        <v>0</v>
      </c>
    </row>
    <row r="108" spans="1:12">
      <c r="A108" s="1" t="s">
        <v>767</v>
      </c>
      <c r="B108" s="1">
        <v>128</v>
      </c>
      <c r="C108" s="1" t="s">
        <v>135</v>
      </c>
      <c r="D108" s="1">
        <v>52.543559130723494</v>
      </c>
      <c r="E108" s="1">
        <v>66.468813976918</v>
      </c>
      <c r="G108" s="1">
        <v>-13.925254846194548</v>
      </c>
      <c r="H108" s="1">
        <v>51.873068207007194</v>
      </c>
      <c r="I108" s="1">
        <f t="shared" si="3"/>
        <v>37.947813360812646</v>
      </c>
      <c r="K108" s="1">
        <f>IFERROR(VLOOKUP(A108,'Raw Data - Approved 2014 SWCAP'!$F$4:$R$588,13,FALSE),0)</f>
        <v>66</v>
      </c>
      <c r="L108" s="1">
        <f t="shared" si="4"/>
        <v>0</v>
      </c>
    </row>
    <row r="109" spans="1:12">
      <c r="A109" s="1" t="s">
        <v>768</v>
      </c>
      <c r="B109" s="1">
        <v>129</v>
      </c>
      <c r="C109" s="1" t="s">
        <v>136</v>
      </c>
      <c r="D109" s="1">
        <v>862.12918731594993</v>
      </c>
      <c r="E109" s="1">
        <v>1097.1924692544901</v>
      </c>
      <c r="G109" s="1">
        <v>-235.06328193853602</v>
      </c>
      <c r="H109" s="1">
        <v>851.12784281760491</v>
      </c>
      <c r="I109" s="1">
        <f t="shared" si="3"/>
        <v>616.06456087906895</v>
      </c>
      <c r="K109" s="1">
        <f>IFERROR(VLOOKUP(A109,'Raw Data - Approved 2014 SWCAP'!$F$4:$R$588,13,FALSE),0)</f>
        <v>1097</v>
      </c>
      <c r="L109" s="1">
        <f t="shared" si="4"/>
        <v>0</v>
      </c>
    </row>
    <row r="110" spans="1:12">
      <c r="A110" s="1" t="s">
        <v>769</v>
      </c>
      <c r="B110" s="1">
        <v>130</v>
      </c>
      <c r="C110" s="1" t="s">
        <v>137</v>
      </c>
      <c r="D110" s="1">
        <v>96.099404199612692</v>
      </c>
      <c r="E110" s="1">
        <v>117.556335991552</v>
      </c>
      <c r="G110" s="1">
        <v>-21.456931791939365</v>
      </c>
      <c r="H110" s="1">
        <v>94.873111589131582</v>
      </c>
      <c r="I110" s="1">
        <f t="shared" si="3"/>
        <v>73.416179797192214</v>
      </c>
      <c r="K110" s="1">
        <f>IFERROR(VLOOKUP(A110,'Raw Data - Approved 2014 SWCAP'!$F$4:$R$588,13,FALSE),0)</f>
        <v>118</v>
      </c>
      <c r="L110" s="1">
        <f t="shared" si="4"/>
        <v>0</v>
      </c>
    </row>
    <row r="111" spans="1:12">
      <c r="A111" s="1" t="s">
        <v>770</v>
      </c>
      <c r="B111" s="1">
        <v>131</v>
      </c>
      <c r="C111" s="1" t="s">
        <v>138</v>
      </c>
      <c r="D111" s="1">
        <v>2589.1530124284136</v>
      </c>
      <c r="E111" s="1">
        <v>2105.26965154763</v>
      </c>
      <c r="G111" s="1">
        <v>483.88336088078006</v>
      </c>
      <c r="H111" s="1">
        <v>2556.1136899373942</v>
      </c>
      <c r="I111" s="1">
        <f t="shared" si="3"/>
        <v>3039.9970508181741</v>
      </c>
      <c r="K111" s="1">
        <f>IFERROR(VLOOKUP(A111,'Raw Data - Approved 2014 SWCAP'!$F$4:$R$588,13,FALSE),0)</f>
        <v>2105</v>
      </c>
      <c r="L111" s="1">
        <f t="shared" si="4"/>
        <v>0</v>
      </c>
    </row>
    <row r="112" spans="1:12">
      <c r="A112" s="1" t="s">
        <v>773</v>
      </c>
      <c r="B112" s="1">
        <v>134</v>
      </c>
      <c r="C112" s="1" t="s">
        <v>141</v>
      </c>
      <c r="D112" s="1">
        <v>1757.7894617087429</v>
      </c>
      <c r="E112" s="1">
        <v>1177.77544150676</v>
      </c>
      <c r="G112" s="1">
        <v>580.0140202019835</v>
      </c>
      <c r="H112" s="1">
        <v>1735.3588936357341</v>
      </c>
      <c r="I112" s="1">
        <f t="shared" si="3"/>
        <v>2315.3729138377175</v>
      </c>
      <c r="K112" s="1">
        <f>IFERROR(VLOOKUP(A112,'Raw Data - Approved 2014 SWCAP'!$F$4:$R$588,13,FALSE),0)</f>
        <v>1178</v>
      </c>
      <c r="L112" s="1">
        <f t="shared" si="4"/>
        <v>0</v>
      </c>
    </row>
    <row r="113" spans="1:12">
      <c r="A113" s="1" t="s">
        <v>774</v>
      </c>
      <c r="B113" s="1">
        <v>135</v>
      </c>
      <c r="C113" s="1" t="s">
        <v>142</v>
      </c>
      <c r="D113" s="1">
        <v>2345.7933701387474</v>
      </c>
      <c r="E113" s="1">
        <v>1734.90399084307</v>
      </c>
      <c r="G113" s="1">
        <v>610.88937929568056</v>
      </c>
      <c r="H113" s="1">
        <v>2315.8594792944136</v>
      </c>
      <c r="I113" s="1">
        <f t="shared" si="3"/>
        <v>2926.7488585900942</v>
      </c>
      <c r="K113" s="1">
        <f>IFERROR(VLOOKUP(A113,'Raw Data - Approved 2014 SWCAP'!$F$4:$R$588,13,FALSE),0)</f>
        <v>1735</v>
      </c>
      <c r="L113" s="1">
        <f t="shared" si="4"/>
        <v>0</v>
      </c>
    </row>
    <row r="114" spans="1:12">
      <c r="A114" s="1" t="s">
        <v>775</v>
      </c>
      <c r="B114" s="1">
        <v>136</v>
      </c>
      <c r="C114" s="1" t="s">
        <v>143</v>
      </c>
      <c r="D114" s="1">
        <v>59.111504022063926</v>
      </c>
      <c r="E114" s="1">
        <v>30.9691422773444</v>
      </c>
      <c r="G114" s="1">
        <v>28.142361744719569</v>
      </c>
      <c r="H114" s="1">
        <v>58.357201732883098</v>
      </c>
      <c r="I114" s="1">
        <f t="shared" si="3"/>
        <v>86.499563477602663</v>
      </c>
      <c r="K114" s="1">
        <f>IFERROR(VLOOKUP(A114,'Raw Data - Approved 2014 SWCAP'!$F$4:$R$588,13,FALSE),0)</f>
        <v>31</v>
      </c>
      <c r="L114" s="1">
        <f t="shared" si="4"/>
        <v>0</v>
      </c>
    </row>
    <row r="115" spans="1:12">
      <c r="A115" s="1" t="s">
        <v>776</v>
      </c>
      <c r="B115" s="1">
        <v>137</v>
      </c>
      <c r="C115" s="1" t="s">
        <v>144</v>
      </c>
      <c r="D115" s="1">
        <v>163.16157835329926</v>
      </c>
      <c r="E115" s="1">
        <v>120.40044089457299</v>
      </c>
      <c r="G115" s="1">
        <v>42.761137458725777</v>
      </c>
      <c r="H115" s="1">
        <v>161.07952759018025</v>
      </c>
      <c r="I115" s="1">
        <f t="shared" si="3"/>
        <v>203.84066504890603</v>
      </c>
      <c r="K115" s="1">
        <f>IFERROR(VLOOKUP(A115,'Raw Data - Approved 2014 SWCAP'!$F$4:$R$588,13,FALSE),0)</f>
        <v>120</v>
      </c>
      <c r="L115" s="1">
        <f t="shared" si="4"/>
        <v>0</v>
      </c>
    </row>
    <row r="116" spans="1:12">
      <c r="A116" s="1" t="s">
        <v>777</v>
      </c>
      <c r="B116" s="1">
        <v>138</v>
      </c>
      <c r="C116" s="1" t="s">
        <v>145</v>
      </c>
      <c r="D116" s="1">
        <v>584.20141401922831</v>
      </c>
      <c r="E116" s="1">
        <v>637.07949827679795</v>
      </c>
      <c r="G116" s="1">
        <v>-52.878084257570009</v>
      </c>
      <c r="H116" s="1">
        <v>576.74661361738265</v>
      </c>
      <c r="I116" s="1">
        <f t="shared" si="3"/>
        <v>523.86852935981267</v>
      </c>
      <c r="K116" s="1">
        <f>IFERROR(VLOOKUP(A116,'Raw Data - Approved 2014 SWCAP'!$F$4:$R$588,13,FALSE),0)</f>
        <v>637</v>
      </c>
      <c r="L116" s="1">
        <f t="shared" si="4"/>
        <v>0</v>
      </c>
    </row>
    <row r="117" spans="1:12">
      <c r="A117" s="1" t="s">
        <v>778</v>
      </c>
      <c r="B117" s="1">
        <v>139</v>
      </c>
      <c r="C117" s="1" t="s">
        <v>146</v>
      </c>
      <c r="D117" s="1">
        <v>206.0260608020474</v>
      </c>
      <c r="E117" s="1">
        <v>219.31208918854099</v>
      </c>
      <c r="G117" s="1">
        <v>-13.28602838649331</v>
      </c>
      <c r="H117" s="1">
        <v>203.3970306011598</v>
      </c>
      <c r="I117" s="1">
        <f t="shared" si="3"/>
        <v>190.11100221466648</v>
      </c>
      <c r="K117" s="1">
        <f>IFERROR(VLOOKUP(A117,'Raw Data - Approved 2014 SWCAP'!$F$4:$R$588,13,FALSE),0)</f>
        <v>219</v>
      </c>
      <c r="L117" s="1">
        <f t="shared" si="4"/>
        <v>0</v>
      </c>
    </row>
    <row r="118" spans="1:12">
      <c r="A118" s="1" t="s">
        <v>779</v>
      </c>
      <c r="B118" s="1">
        <v>140</v>
      </c>
      <c r="C118" s="1" t="s">
        <v>147</v>
      </c>
      <c r="D118" s="1">
        <v>0</v>
      </c>
      <c r="E118" s="1">
        <v>3.7921398706952298</v>
      </c>
      <c r="G118" s="1">
        <v>-3.7921398706952285</v>
      </c>
      <c r="H118" s="1">
        <v>0</v>
      </c>
      <c r="I118" s="1">
        <f t="shared" si="3"/>
        <v>-3.7921398706952285</v>
      </c>
      <c r="K118" s="1">
        <f>IFERROR(VLOOKUP(A118,'Raw Data - Approved 2014 SWCAP'!$F$4:$R$588,13,FALSE),0)</f>
        <v>4</v>
      </c>
      <c r="L118" s="1">
        <f t="shared" si="4"/>
        <v>0</v>
      </c>
    </row>
    <row r="119" spans="1:12">
      <c r="A119" s="1" t="s">
        <v>780</v>
      </c>
      <c r="B119" s="1">
        <v>141</v>
      </c>
      <c r="C119" s="1" t="s">
        <v>148</v>
      </c>
      <c r="D119" s="1">
        <v>157.63067739217047</v>
      </c>
      <c r="E119" s="1">
        <v>91.959391864359304</v>
      </c>
      <c r="G119" s="1">
        <v>65.671285527811193</v>
      </c>
      <c r="H119" s="1">
        <v>155.61920462102159</v>
      </c>
      <c r="I119" s="1">
        <f t="shared" si="3"/>
        <v>221.29049014883279</v>
      </c>
      <c r="K119" s="1">
        <f>IFERROR(VLOOKUP(A119,'Raw Data - Approved 2014 SWCAP'!$F$4:$R$588,13,FALSE),0)</f>
        <v>92</v>
      </c>
      <c r="L119" s="1">
        <f t="shared" si="4"/>
        <v>0</v>
      </c>
    </row>
    <row r="120" spans="1:12">
      <c r="A120" s="1" t="s">
        <v>781</v>
      </c>
      <c r="B120" s="1">
        <v>142</v>
      </c>
      <c r="C120" s="1" t="s">
        <v>149</v>
      </c>
      <c r="D120" s="1">
        <v>0</v>
      </c>
      <c r="E120" s="1">
        <v>4.4241631824777699</v>
      </c>
      <c r="G120" s="1">
        <v>-4.4241631824777663</v>
      </c>
      <c r="H120" s="1">
        <v>0</v>
      </c>
      <c r="I120" s="1">
        <f t="shared" si="3"/>
        <v>-4.4241631824777663</v>
      </c>
      <c r="K120" s="1">
        <f>IFERROR(VLOOKUP(A120,'Raw Data - Approved 2014 SWCAP'!$F$4:$R$588,13,FALSE),0)</f>
        <v>4</v>
      </c>
      <c r="L120" s="1">
        <f t="shared" si="4"/>
        <v>0</v>
      </c>
    </row>
    <row r="121" spans="1:12">
      <c r="A121" s="1" t="s">
        <v>783</v>
      </c>
      <c r="B121" s="1">
        <v>144</v>
      </c>
      <c r="C121" s="1" t="s">
        <v>151</v>
      </c>
      <c r="D121" s="1">
        <v>490.17609768003888</v>
      </c>
      <c r="E121" s="1">
        <v>464.53713416016501</v>
      </c>
      <c r="G121" s="1">
        <v>25.63896351987346</v>
      </c>
      <c r="H121" s="1">
        <v>483.9211231416856</v>
      </c>
      <c r="I121" s="1">
        <f t="shared" si="3"/>
        <v>509.56008666155907</v>
      </c>
      <c r="K121" s="1">
        <f>IFERROR(VLOOKUP(A121,'Raw Data - Approved 2014 SWCAP'!$F$4:$R$588,13,FALSE),0)</f>
        <v>465</v>
      </c>
      <c r="L121" s="1">
        <f t="shared" si="4"/>
        <v>0</v>
      </c>
    </row>
    <row r="122" spans="1:12">
      <c r="A122" s="1" t="s">
        <v>784</v>
      </c>
      <c r="B122" s="1">
        <v>145</v>
      </c>
      <c r="C122" s="1" t="s">
        <v>152</v>
      </c>
      <c r="D122" s="1">
        <v>0.34568131007054931</v>
      </c>
      <c r="E122" s="1">
        <v>94.171473455598203</v>
      </c>
      <c r="G122" s="1">
        <v>-93.825792145527615</v>
      </c>
      <c r="H122" s="1">
        <v>0.34127018557241579</v>
      </c>
      <c r="I122" s="1">
        <f t="shared" si="3"/>
        <v>-93.484521959955202</v>
      </c>
      <c r="K122" s="1">
        <f>IFERROR(VLOOKUP(A122,'Raw Data - Approved 2014 SWCAP'!$F$4:$R$588,13,FALSE),0)</f>
        <v>94</v>
      </c>
      <c r="L122" s="1">
        <f t="shared" si="4"/>
        <v>0</v>
      </c>
    </row>
    <row r="123" spans="1:12">
      <c r="A123" s="1" t="s">
        <v>1248</v>
      </c>
      <c r="B123" s="1">
        <v>146</v>
      </c>
      <c r="C123" s="1" t="s">
        <v>153</v>
      </c>
      <c r="D123" s="1">
        <v>2.7654504805643945</v>
      </c>
      <c r="E123" s="1">
        <v>0</v>
      </c>
      <c r="G123" s="1">
        <v>0</v>
      </c>
      <c r="H123" s="1">
        <v>2.7301614845793263</v>
      </c>
      <c r="I123" s="1">
        <f t="shared" si="3"/>
        <v>2.7301614845793263</v>
      </c>
      <c r="K123" s="1">
        <f>IFERROR(VLOOKUP(A123,'Raw Data - Approved 2014 SWCAP'!$F$4:$R$588,13,FALSE),0)</f>
        <v>0</v>
      </c>
      <c r="L123" s="1">
        <f t="shared" si="4"/>
        <v>0</v>
      </c>
    </row>
    <row r="124" spans="1:12">
      <c r="A124" s="1" t="s">
        <v>785</v>
      </c>
      <c r="B124" s="1">
        <v>147</v>
      </c>
      <c r="C124" s="1" t="s">
        <v>154</v>
      </c>
      <c r="D124" s="1">
        <v>4.8395383409876906</v>
      </c>
      <c r="E124" s="1">
        <v>1.26404662356508</v>
      </c>
      <c r="G124" s="1">
        <v>3.5754917174226146</v>
      </c>
      <c r="H124" s="1">
        <v>4.7777825980138209</v>
      </c>
      <c r="I124" s="1">
        <f t="shared" si="3"/>
        <v>8.3532743154364351</v>
      </c>
      <c r="K124" s="1">
        <f>IFERROR(VLOOKUP(A124,'Raw Data - Approved 2014 SWCAP'!$F$4:$R$588,13,FALSE),0)</f>
        <v>1</v>
      </c>
      <c r="L124" s="1">
        <f t="shared" si="4"/>
        <v>0</v>
      </c>
    </row>
    <row r="125" spans="1:12">
      <c r="A125" s="1" t="s">
        <v>786</v>
      </c>
      <c r="B125" s="1">
        <v>148</v>
      </c>
      <c r="C125" s="1" t="s">
        <v>155</v>
      </c>
      <c r="D125" s="1">
        <v>112.69210708299907</v>
      </c>
      <c r="E125" s="1">
        <v>29.705095653779299</v>
      </c>
      <c r="G125" s="1">
        <v>82.987011429219777</v>
      </c>
      <c r="H125" s="1">
        <v>111.25408049660754</v>
      </c>
      <c r="I125" s="1">
        <f t="shared" si="3"/>
        <v>194.24109192582733</v>
      </c>
      <c r="K125" s="1">
        <f>IFERROR(VLOOKUP(A125,'Raw Data - Approved 2014 SWCAP'!$F$4:$R$588,13,FALSE),0)</f>
        <v>30</v>
      </c>
      <c r="L125" s="1">
        <f t="shared" si="4"/>
        <v>0</v>
      </c>
    </row>
    <row r="126" spans="1:12">
      <c r="A126" s="1" t="s">
        <v>787</v>
      </c>
      <c r="B126" s="1">
        <v>149</v>
      </c>
      <c r="C126" s="1" t="s">
        <v>156</v>
      </c>
      <c r="D126" s="1">
        <v>4.1481757208465924</v>
      </c>
      <c r="E126" s="1">
        <v>19.592722665258702</v>
      </c>
      <c r="G126" s="1">
        <v>-15.444546944412087</v>
      </c>
      <c r="H126" s="1">
        <v>4.0952422268689901</v>
      </c>
      <c r="I126" s="1">
        <f t="shared" si="3"/>
        <v>-11.349304717543097</v>
      </c>
      <c r="K126" s="1">
        <f>IFERROR(VLOOKUP(A126,'Raw Data - Approved 2014 SWCAP'!$F$4:$R$588,13,FALSE),0)</f>
        <v>20</v>
      </c>
      <c r="L126" s="1">
        <f t="shared" si="4"/>
        <v>0</v>
      </c>
    </row>
    <row r="127" spans="1:12">
      <c r="A127" s="1" t="s">
        <v>789</v>
      </c>
      <c r="B127" s="1">
        <v>151</v>
      </c>
      <c r="C127" s="1" t="s">
        <v>158</v>
      </c>
      <c r="D127" s="1">
        <v>96.790766819753799</v>
      </c>
      <c r="E127" s="1">
        <v>30.9691422773444</v>
      </c>
      <c r="G127" s="1">
        <v>65.821624542409438</v>
      </c>
      <c r="H127" s="1">
        <v>95.555651960276421</v>
      </c>
      <c r="I127" s="1">
        <f t="shared" si="3"/>
        <v>161.37727650268585</v>
      </c>
      <c r="K127" s="1">
        <f>IFERROR(VLOOKUP(A127,'Raw Data - Approved 2014 SWCAP'!$F$4:$R$588,13,FALSE),0)</f>
        <v>31</v>
      </c>
      <c r="L127" s="1">
        <f t="shared" si="4"/>
        <v>0</v>
      </c>
    </row>
    <row r="128" spans="1:12">
      <c r="A128" s="1" t="s">
        <v>790</v>
      </c>
      <c r="B128" s="1">
        <v>152</v>
      </c>
      <c r="C128" s="1" t="s">
        <v>159</v>
      </c>
      <c r="D128" s="1">
        <v>36.642218867478221</v>
      </c>
      <c r="E128" s="1">
        <v>39.8174686422999</v>
      </c>
      <c r="G128" s="1">
        <v>-3.1752497748216695</v>
      </c>
      <c r="H128" s="1">
        <v>36.174639670676072</v>
      </c>
      <c r="I128" s="1">
        <f t="shared" si="3"/>
        <v>32.999389895854399</v>
      </c>
      <c r="K128" s="1">
        <f>IFERROR(VLOOKUP(A128,'Raw Data - Approved 2014 SWCAP'!$F$4:$R$588,13,FALSE),0)</f>
        <v>40</v>
      </c>
      <c r="L128" s="1">
        <f t="shared" si="4"/>
        <v>0</v>
      </c>
    </row>
    <row r="129" spans="1:12">
      <c r="A129" s="1" t="s">
        <v>791</v>
      </c>
      <c r="B129" s="1">
        <v>153</v>
      </c>
      <c r="C129" s="1" t="s">
        <v>160</v>
      </c>
      <c r="D129" s="1">
        <v>563.46053541499532</v>
      </c>
      <c r="E129" s="1">
        <v>1520.3320764928999</v>
      </c>
      <c r="G129" s="1">
        <v>-956.87154107789979</v>
      </c>
      <c r="H129" s="1">
        <v>556.27040248303763</v>
      </c>
      <c r="I129" s="1">
        <f t="shared" si="3"/>
        <v>-400.60113859486216</v>
      </c>
      <c r="K129" s="1">
        <f>IFERROR(VLOOKUP(A129,'Raw Data - Approved 2014 SWCAP'!$F$4:$R$588,13,FALSE),0)</f>
        <v>1520</v>
      </c>
      <c r="L129" s="1">
        <f t="shared" si="4"/>
        <v>0</v>
      </c>
    </row>
    <row r="130" spans="1:12">
      <c r="A130" s="1" t="s">
        <v>793</v>
      </c>
      <c r="B130" s="1">
        <v>155</v>
      </c>
      <c r="C130" s="1" t="s">
        <v>162</v>
      </c>
      <c r="D130" s="1">
        <v>4.1481757208465924</v>
      </c>
      <c r="E130" s="1">
        <v>3.1601165589126898</v>
      </c>
      <c r="G130" s="1">
        <v>0.98805916193390153</v>
      </c>
      <c r="H130" s="1">
        <v>4.0952422268689901</v>
      </c>
      <c r="I130" s="1">
        <f t="shared" si="3"/>
        <v>5.0833013888028917</v>
      </c>
      <c r="K130" s="1">
        <f>IFERROR(VLOOKUP(A130,'Raw Data - Approved 2014 SWCAP'!$F$4:$R$588,13,FALSE),0)</f>
        <v>3</v>
      </c>
      <c r="L130" s="1">
        <f t="shared" si="4"/>
        <v>0</v>
      </c>
    </row>
    <row r="131" spans="1:12">
      <c r="A131" s="1" t="s">
        <v>795</v>
      </c>
      <c r="B131" s="1">
        <v>157</v>
      </c>
      <c r="C131" s="1" t="s">
        <v>164</v>
      </c>
      <c r="D131" s="1">
        <v>275.62275838095559</v>
      </c>
      <c r="E131" s="1">
        <v>185.717748614405</v>
      </c>
      <c r="G131" s="1">
        <v>89.905009766550862</v>
      </c>
      <c r="H131" s="1">
        <v>271.63482650068045</v>
      </c>
      <c r="I131" s="1">
        <f t="shared" si="3"/>
        <v>361.53983626723129</v>
      </c>
      <c r="K131" s="1">
        <f>IFERROR(VLOOKUP(A131,'Raw Data - Approved 2014 SWCAP'!$F$4:$R$588,13,FALSE),0)</f>
        <v>186</v>
      </c>
      <c r="L131" s="1">
        <f t="shared" si="4"/>
        <v>0</v>
      </c>
    </row>
    <row r="132" spans="1:12">
      <c r="A132" s="1" t="s">
        <v>796</v>
      </c>
      <c r="B132" s="1">
        <v>158</v>
      </c>
      <c r="C132" s="1" t="s">
        <v>165</v>
      </c>
      <c r="D132" s="1">
        <v>0</v>
      </c>
      <c r="E132" s="1">
        <v>18.328676041693601</v>
      </c>
      <c r="G132" s="1">
        <v>-18.328676041693601</v>
      </c>
      <c r="H132" s="1">
        <v>0</v>
      </c>
      <c r="I132" s="1">
        <f t="shared" si="3"/>
        <v>-18.328676041693601</v>
      </c>
      <c r="K132" s="1">
        <f>IFERROR(VLOOKUP(A132,'Raw Data - Approved 2014 SWCAP'!$F$4:$R$588,13,FALSE),0)</f>
        <v>18</v>
      </c>
      <c r="L132" s="1">
        <f t="shared" si="4"/>
        <v>0</v>
      </c>
    </row>
    <row r="133" spans="1:12">
      <c r="A133" s="1" t="s">
        <v>797</v>
      </c>
      <c r="B133" s="1">
        <v>159</v>
      </c>
      <c r="C133" s="1" t="s">
        <v>166</v>
      </c>
      <c r="D133" s="1">
        <v>1016.3030516074149</v>
      </c>
      <c r="E133" s="1">
        <v>1079.49581652457</v>
      </c>
      <c r="G133" s="1">
        <v>-63.192764917159998</v>
      </c>
      <c r="H133" s="1">
        <v>1003.3343455829024</v>
      </c>
      <c r="I133" s="1">
        <f t="shared" si="3"/>
        <v>940.14158066574237</v>
      </c>
      <c r="K133" s="1">
        <f>IFERROR(VLOOKUP(A133,'Raw Data - Approved 2014 SWCAP'!$F$4:$R$588,13,FALSE),0)</f>
        <v>1079</v>
      </c>
      <c r="L133" s="1">
        <f t="shared" si="4"/>
        <v>0</v>
      </c>
    </row>
    <row r="134" spans="1:12">
      <c r="A134" s="1" t="s">
        <v>798</v>
      </c>
      <c r="B134" s="1">
        <v>160</v>
      </c>
      <c r="C134" s="1" t="s">
        <v>167</v>
      </c>
      <c r="D134" s="1">
        <v>759.11615691492625</v>
      </c>
      <c r="E134" s="1">
        <v>374.157800575262</v>
      </c>
      <c r="G134" s="1">
        <v>384.95835633966374</v>
      </c>
      <c r="H134" s="1">
        <v>749.42932751702506</v>
      </c>
      <c r="I134" s="1">
        <f t="shared" si="3"/>
        <v>1134.3876838566889</v>
      </c>
      <c r="K134" s="1">
        <f>IFERROR(VLOOKUP(A134,'Raw Data - Approved 2014 SWCAP'!$F$4:$R$588,13,FALSE),0)</f>
        <v>374</v>
      </c>
      <c r="L134" s="1">
        <f t="shared" si="4"/>
        <v>0</v>
      </c>
    </row>
    <row r="135" spans="1:12">
      <c r="A135" s="1" t="s">
        <v>799</v>
      </c>
      <c r="B135" s="1">
        <v>161</v>
      </c>
      <c r="C135" s="1" t="s">
        <v>168</v>
      </c>
      <c r="D135" s="1">
        <v>203.95197294162406</v>
      </c>
      <c r="E135" s="1">
        <v>252.809324713015</v>
      </c>
      <c r="G135" s="1">
        <v>-48.857351771391116</v>
      </c>
      <c r="H135" s="1">
        <v>201.34940948772527</v>
      </c>
      <c r="I135" s="1">
        <f t="shared" si="3"/>
        <v>152.49205771633416</v>
      </c>
      <c r="K135" s="1">
        <f>IFERROR(VLOOKUP(A135,'Raw Data - Approved 2014 SWCAP'!$F$4:$R$588,13,FALSE),0)</f>
        <v>253</v>
      </c>
      <c r="L135" s="1">
        <f t="shared" si="4"/>
        <v>0</v>
      </c>
    </row>
    <row r="136" spans="1:12">
      <c r="A136" s="1" t="s">
        <v>801</v>
      </c>
      <c r="B136" s="1">
        <v>163</v>
      </c>
      <c r="C136" s="1" t="s">
        <v>170</v>
      </c>
      <c r="D136" s="1">
        <v>347.06403531083146</v>
      </c>
      <c r="E136" s="1">
        <v>318.53974913839897</v>
      </c>
      <c r="G136" s="1">
        <v>28.52428617243233</v>
      </c>
      <c r="H136" s="1">
        <v>342.63526631470546</v>
      </c>
      <c r="I136" s="1">
        <f t="shared" si="3"/>
        <v>371.15955248713777</v>
      </c>
      <c r="K136" s="1">
        <f>IFERROR(VLOOKUP(A136,'Raw Data - Approved 2014 SWCAP'!$F$4:$R$588,13,FALSE),0)</f>
        <v>319</v>
      </c>
      <c r="L136" s="1">
        <f t="shared" si="4"/>
        <v>0</v>
      </c>
    </row>
    <row r="137" spans="1:12">
      <c r="A137" s="1" t="s">
        <v>802</v>
      </c>
      <c r="B137" s="1">
        <v>164</v>
      </c>
      <c r="C137" s="1" t="s">
        <v>171</v>
      </c>
      <c r="D137" s="1">
        <v>1930.284435433947</v>
      </c>
      <c r="E137" s="1">
        <v>1650.84489037599</v>
      </c>
      <c r="G137" s="1">
        <v>279.43954505795796</v>
      </c>
      <c r="H137" s="1">
        <v>1905.6527162363695</v>
      </c>
      <c r="I137" s="1">
        <f t="shared" si="3"/>
        <v>2185.0922612943277</v>
      </c>
      <c r="K137" s="1">
        <f>IFERROR(VLOOKUP(A137,'Raw Data - Approved 2014 SWCAP'!$F$4:$R$588,13,FALSE),0)</f>
        <v>1651</v>
      </c>
      <c r="L137" s="1">
        <f t="shared" si="4"/>
        <v>0</v>
      </c>
    </row>
    <row r="138" spans="1:12">
      <c r="A138" s="1" t="s">
        <v>803</v>
      </c>
      <c r="B138" s="1">
        <v>165</v>
      </c>
      <c r="C138" s="1" t="s">
        <v>172</v>
      </c>
      <c r="D138" s="1">
        <v>1366.1325373988107</v>
      </c>
      <c r="E138" s="1">
        <v>1590.17065244487</v>
      </c>
      <c r="G138" s="1">
        <v>-224.0381150460548</v>
      </c>
      <c r="H138" s="1">
        <v>1348.699773382187</v>
      </c>
      <c r="I138" s="1">
        <f t="shared" si="3"/>
        <v>1124.6616583361322</v>
      </c>
      <c r="K138" s="1">
        <f>IFERROR(VLOOKUP(A138,'Raw Data - Approved 2014 SWCAP'!$F$4:$R$588,13,FALSE),0)</f>
        <v>1590</v>
      </c>
      <c r="L138" s="1">
        <f t="shared" si="4"/>
        <v>0</v>
      </c>
    </row>
    <row r="139" spans="1:12">
      <c r="A139" s="1" t="s">
        <v>804</v>
      </c>
      <c r="B139" s="1">
        <v>166</v>
      </c>
      <c r="C139" s="1" t="s">
        <v>173</v>
      </c>
      <c r="D139" s="1">
        <v>266.86597137446404</v>
      </c>
      <c r="E139" s="1">
        <v>137.78108196859301</v>
      </c>
      <c r="G139" s="1">
        <v>129.08488940587077</v>
      </c>
      <c r="H139" s="1">
        <v>263.46058326190496</v>
      </c>
      <c r="I139" s="1">
        <f t="shared" si="3"/>
        <v>392.5454726677757</v>
      </c>
      <c r="K139" s="1">
        <f>IFERROR(VLOOKUP(A139,'Raw Data - Approved 2014 SWCAP'!$F$4:$R$588,13,FALSE),0)</f>
        <v>138</v>
      </c>
      <c r="L139" s="1">
        <f t="shared" si="4"/>
        <v>0</v>
      </c>
    </row>
    <row r="140" spans="1:12">
      <c r="A140" s="1" t="s">
        <v>806</v>
      </c>
      <c r="B140" s="1">
        <v>168</v>
      </c>
      <c r="C140" s="1" t="s">
        <v>175</v>
      </c>
      <c r="D140" s="1">
        <v>1.3827252402821972</v>
      </c>
      <c r="E140" s="1">
        <v>0</v>
      </c>
      <c r="G140" s="1">
        <v>0</v>
      </c>
      <c r="H140" s="1">
        <v>1.3650807422896631</v>
      </c>
      <c r="I140" s="1">
        <f t="shared" si="3"/>
        <v>1.3650807422896631</v>
      </c>
      <c r="K140" s="1">
        <f>IFERROR(VLOOKUP(A140,'Raw Data - Approved 2014 SWCAP'!$F$4:$R$588,13,FALSE),0)</f>
        <v>0</v>
      </c>
      <c r="L140" s="1">
        <f t="shared" si="4"/>
        <v>0</v>
      </c>
    </row>
    <row r="141" spans="1:12">
      <c r="A141" s="1" t="s">
        <v>808</v>
      </c>
      <c r="B141" s="1">
        <v>170</v>
      </c>
      <c r="C141" s="1" t="s">
        <v>177</v>
      </c>
      <c r="D141" s="1">
        <v>307.65636596278887</v>
      </c>
      <c r="E141" s="1">
        <v>219.31208918854099</v>
      </c>
      <c r="G141" s="1">
        <v>88.344276774248172</v>
      </c>
      <c r="H141" s="1">
        <v>303.73046515945003</v>
      </c>
      <c r="I141" s="1">
        <f t="shared" si="3"/>
        <v>392.07474193369819</v>
      </c>
      <c r="K141" s="1">
        <f>IFERROR(VLOOKUP(A141,'Raw Data - Approved 2014 SWCAP'!$F$4:$R$588,13,FALSE),0)</f>
        <v>219</v>
      </c>
      <c r="L141" s="1">
        <f t="shared" si="4"/>
        <v>0</v>
      </c>
    </row>
    <row r="142" spans="1:12">
      <c r="A142" s="1" t="s">
        <v>809</v>
      </c>
      <c r="B142" s="1">
        <v>171</v>
      </c>
      <c r="C142" s="1" t="s">
        <v>178</v>
      </c>
      <c r="D142" s="1">
        <v>188.0506326783788</v>
      </c>
      <c r="E142" s="1">
        <v>207.30364626467201</v>
      </c>
      <c r="G142" s="1">
        <v>-19.253013586293651</v>
      </c>
      <c r="H142" s="1">
        <v>185.65098095139419</v>
      </c>
      <c r="I142" s="1">
        <f t="shared" si="3"/>
        <v>166.39796736510053</v>
      </c>
      <c r="K142" s="1">
        <f>IFERROR(VLOOKUP(A142,'Raw Data - Approved 2014 SWCAP'!$F$4:$R$588,13,FALSE),0)</f>
        <v>207</v>
      </c>
      <c r="L142" s="1">
        <f t="shared" si="4"/>
        <v>0</v>
      </c>
    </row>
    <row r="143" spans="1:12">
      <c r="A143" s="1" t="s">
        <v>1249</v>
      </c>
      <c r="B143" s="1">
        <v>172</v>
      </c>
      <c r="C143" s="1" t="s">
        <v>179</v>
      </c>
      <c r="D143" s="1">
        <v>2.7654504805643945</v>
      </c>
      <c r="E143" s="1">
        <v>0</v>
      </c>
      <c r="G143" s="1">
        <v>0</v>
      </c>
      <c r="H143" s="1">
        <v>2.7301614845793263</v>
      </c>
      <c r="I143" s="1">
        <f t="shared" si="3"/>
        <v>2.7301614845793263</v>
      </c>
      <c r="K143" s="1">
        <f>IFERROR(VLOOKUP(A143,'Raw Data - Approved 2014 SWCAP'!$F$4:$R$588,13,FALSE),0)</f>
        <v>0</v>
      </c>
      <c r="L143" s="1">
        <f t="shared" si="4"/>
        <v>0</v>
      </c>
    </row>
    <row r="144" spans="1:12">
      <c r="A144" s="1" t="s">
        <v>810</v>
      </c>
      <c r="B144" s="1">
        <v>173</v>
      </c>
      <c r="C144" s="1" t="s">
        <v>180</v>
      </c>
      <c r="D144" s="1">
        <v>584.20141401922831</v>
      </c>
      <c r="E144" s="1">
        <v>954.355200791632</v>
      </c>
      <c r="G144" s="1">
        <v>-370.15378677240409</v>
      </c>
      <c r="H144" s="1">
        <v>576.74661361738265</v>
      </c>
      <c r="I144" s="1">
        <f t="shared" si="3"/>
        <v>206.59282684497856</v>
      </c>
      <c r="K144" s="1">
        <f>IFERROR(VLOOKUP(A144,'Raw Data - Approved 2014 SWCAP'!$F$4:$R$588,13,FALSE),0)</f>
        <v>954</v>
      </c>
      <c r="L144" s="1">
        <f t="shared" si="4"/>
        <v>0</v>
      </c>
    </row>
    <row r="145" spans="1:12">
      <c r="A145" s="1" t="s">
        <v>812</v>
      </c>
      <c r="B145" s="1">
        <v>175</v>
      </c>
      <c r="C145" s="1" t="s">
        <v>182</v>
      </c>
      <c r="D145" s="1">
        <v>485.33655933905118</v>
      </c>
      <c r="E145" s="1">
        <v>150.421548204244</v>
      </c>
      <c r="G145" s="1">
        <v>334.91501113480717</v>
      </c>
      <c r="H145" s="1">
        <v>479.14334054367174</v>
      </c>
      <c r="I145" s="1">
        <f t="shared" si="3"/>
        <v>814.05835167847886</v>
      </c>
      <c r="K145" s="1">
        <f>IFERROR(VLOOKUP(A145,'Raw Data - Approved 2014 SWCAP'!$F$4:$R$588,13,FALSE),0)</f>
        <v>150</v>
      </c>
      <c r="L145" s="1">
        <f t="shared" si="4"/>
        <v>0</v>
      </c>
    </row>
    <row r="146" spans="1:12">
      <c r="A146" s="1" t="s">
        <v>813</v>
      </c>
      <c r="B146" s="1">
        <v>176</v>
      </c>
      <c r="C146" s="1" t="s">
        <v>183</v>
      </c>
      <c r="D146" s="1">
        <v>691.70830145116918</v>
      </c>
      <c r="E146" s="1">
        <v>764.74820725687096</v>
      </c>
      <c r="G146" s="1">
        <v>-73.039905805701849</v>
      </c>
      <c r="H146" s="1">
        <v>682.88164133040391</v>
      </c>
      <c r="I146" s="1">
        <f t="shared" si="3"/>
        <v>609.84173552470202</v>
      </c>
      <c r="K146" s="1">
        <f>IFERROR(VLOOKUP(A146,'Raw Data - Approved 2014 SWCAP'!$F$4:$R$588,13,FALSE),0)</f>
        <v>765</v>
      </c>
      <c r="L146" s="1">
        <f t="shared" si="4"/>
        <v>0</v>
      </c>
    </row>
    <row r="147" spans="1:12">
      <c r="A147" s="1" t="s">
        <v>814</v>
      </c>
      <c r="B147" s="1">
        <v>177</v>
      </c>
      <c r="C147" s="1" t="s">
        <v>184</v>
      </c>
      <c r="D147" s="1">
        <v>1085.4393136215247</v>
      </c>
      <c r="E147" s="1">
        <v>1200.8442923868199</v>
      </c>
      <c r="G147" s="1">
        <v>-115.40497876529743</v>
      </c>
      <c r="H147" s="1">
        <v>1071.5883826973854</v>
      </c>
      <c r="I147" s="1">
        <f t="shared" si="3"/>
        <v>956.18340393208803</v>
      </c>
      <c r="K147" s="1">
        <f>IFERROR(VLOOKUP(A147,'Raw Data - Approved 2014 SWCAP'!$F$4:$R$588,13,FALSE),0)</f>
        <v>1201</v>
      </c>
      <c r="L147" s="1">
        <f t="shared" si="4"/>
        <v>0</v>
      </c>
    </row>
    <row r="148" spans="1:12">
      <c r="A148" s="1" t="s">
        <v>815</v>
      </c>
      <c r="B148" s="1">
        <v>178</v>
      </c>
      <c r="C148" s="1" t="s">
        <v>185</v>
      </c>
      <c r="D148" s="1">
        <v>673.38719201743004</v>
      </c>
      <c r="E148" s="1">
        <v>868.40003038920702</v>
      </c>
      <c r="G148" s="1">
        <v>-195.01283837177718</v>
      </c>
      <c r="H148" s="1">
        <v>664.7943214950659</v>
      </c>
      <c r="I148" s="1">
        <f t="shared" ref="I148:I211" si="5">SUM(G148:H148)</f>
        <v>469.78148312328869</v>
      </c>
      <c r="K148" s="1">
        <f>IFERROR(VLOOKUP(A148,'Raw Data - Approved 2014 SWCAP'!$F$4:$R$588,13,FALSE),0)</f>
        <v>868</v>
      </c>
      <c r="L148" s="1">
        <f t="shared" si="4"/>
        <v>0</v>
      </c>
    </row>
    <row r="149" spans="1:12">
      <c r="A149" s="1" t="s">
        <v>816</v>
      </c>
      <c r="B149" s="1">
        <v>179</v>
      </c>
      <c r="C149" s="1" t="s">
        <v>186</v>
      </c>
      <c r="D149" s="1">
        <v>12.444527162539776</v>
      </c>
      <c r="E149" s="1">
        <v>5.0561864942603103</v>
      </c>
      <c r="G149" s="1">
        <v>7.3883406682794712</v>
      </c>
      <c r="H149" s="1">
        <v>12.285726680606968</v>
      </c>
      <c r="I149" s="1">
        <f t="shared" si="5"/>
        <v>19.674067348886439</v>
      </c>
      <c r="K149" s="1">
        <f>IFERROR(VLOOKUP(A149,'Raw Data - Approved 2014 SWCAP'!$F$4:$R$588,13,FALSE),0)</f>
        <v>5</v>
      </c>
      <c r="L149" s="1">
        <f t="shared" ref="L149:L212" si="6">ROUND(K149-E149,0)</f>
        <v>0</v>
      </c>
    </row>
    <row r="150" spans="1:12">
      <c r="A150" s="1" t="s">
        <v>817</v>
      </c>
      <c r="B150" s="1">
        <v>180</v>
      </c>
      <c r="C150" s="1" t="s">
        <v>187</v>
      </c>
      <c r="D150" s="1">
        <v>3399.4921099613689</v>
      </c>
      <c r="E150" s="1">
        <v>3612.0165887931398</v>
      </c>
      <c r="G150" s="1">
        <v>-212.52447883176922</v>
      </c>
      <c r="H150" s="1">
        <v>3347.3481715803596</v>
      </c>
      <c r="I150" s="1">
        <f t="shared" si="5"/>
        <v>3134.8236927485905</v>
      </c>
      <c r="K150" s="1">
        <f>IFERROR(VLOOKUP(A150,'Raw Data - Approved 2014 SWCAP'!$F$4:$R$588,13,FALSE),0)</f>
        <v>3612</v>
      </c>
      <c r="L150" s="1">
        <f t="shared" si="6"/>
        <v>0</v>
      </c>
    </row>
    <row r="151" spans="1:12">
      <c r="A151" s="1" t="s">
        <v>818</v>
      </c>
      <c r="B151" s="1">
        <v>181</v>
      </c>
      <c r="C151" s="1" t="s">
        <v>188</v>
      </c>
      <c r="D151" s="1">
        <v>134.47002961744366</v>
      </c>
      <c r="E151" s="1">
        <v>91.643380208468002</v>
      </c>
      <c r="G151" s="1">
        <v>42.826649408975662</v>
      </c>
      <c r="H151" s="1">
        <v>132.75410218766973</v>
      </c>
      <c r="I151" s="1">
        <f t="shared" si="5"/>
        <v>175.5807515966454</v>
      </c>
      <c r="K151" s="1">
        <f>IFERROR(VLOOKUP(A151,'Raw Data - Approved 2014 SWCAP'!$F$4:$R$588,13,FALSE),0)</f>
        <v>92</v>
      </c>
      <c r="L151" s="1">
        <f t="shared" si="6"/>
        <v>0</v>
      </c>
    </row>
    <row r="152" spans="1:12">
      <c r="A152" s="1" t="s">
        <v>819</v>
      </c>
      <c r="B152" s="1">
        <v>182</v>
      </c>
      <c r="C152" s="1" t="s">
        <v>189</v>
      </c>
      <c r="D152" s="1">
        <v>8.9877140618342821</v>
      </c>
      <c r="E152" s="1">
        <v>0.63202331178253801</v>
      </c>
      <c r="G152" s="1">
        <v>8.3556907500517443</v>
      </c>
      <c r="H152" s="1">
        <v>8.8730248248828101</v>
      </c>
      <c r="I152" s="1">
        <f t="shared" si="5"/>
        <v>17.228715574934554</v>
      </c>
      <c r="K152" s="1">
        <f>IFERROR(VLOOKUP(A152,'Raw Data - Approved 2014 SWCAP'!$F$4:$R$588,13,FALSE),0)</f>
        <v>1</v>
      </c>
      <c r="L152" s="1">
        <f t="shared" si="6"/>
        <v>0</v>
      </c>
    </row>
    <row r="153" spans="1:12">
      <c r="A153" s="1" t="s">
        <v>820</v>
      </c>
      <c r="B153" s="1">
        <v>183</v>
      </c>
      <c r="C153" s="1" t="s">
        <v>190</v>
      </c>
      <c r="D153" s="1">
        <v>5.5309009611287889</v>
      </c>
      <c r="E153" s="1">
        <v>0.63202331178253801</v>
      </c>
      <c r="G153" s="1">
        <v>4.8988776493462511</v>
      </c>
      <c r="H153" s="1">
        <v>5.4603229691586526</v>
      </c>
      <c r="I153" s="1">
        <f t="shared" si="5"/>
        <v>10.359200618504904</v>
      </c>
      <c r="K153" s="1">
        <f>IFERROR(VLOOKUP(A153,'Raw Data - Approved 2014 SWCAP'!$F$4:$R$588,13,FALSE),0)</f>
        <v>1</v>
      </c>
      <c r="L153" s="1">
        <f t="shared" si="6"/>
        <v>0</v>
      </c>
    </row>
    <row r="154" spans="1:12">
      <c r="A154" s="1" t="s">
        <v>821</v>
      </c>
      <c r="B154" s="1">
        <v>184</v>
      </c>
      <c r="C154" s="1" t="s">
        <v>191</v>
      </c>
      <c r="D154" s="1">
        <v>290.58415446798972</v>
      </c>
      <c r="E154" s="1">
        <v>1060.8696512071699</v>
      </c>
      <c r="G154" s="1">
        <v>-770.28549673918053</v>
      </c>
      <c r="H154" s="1">
        <v>286.00693483368781</v>
      </c>
      <c r="I154" s="1">
        <f t="shared" si="5"/>
        <v>-484.27856190549272</v>
      </c>
      <c r="K154" s="1">
        <f>IFERROR(VLOOKUP(A154,'Raw Data - Approved 2014 SWCAP'!$F$4:$R$588,13,FALSE),0)</f>
        <v>1061</v>
      </c>
      <c r="L154" s="1">
        <f t="shared" si="6"/>
        <v>0</v>
      </c>
    </row>
    <row r="155" spans="1:12">
      <c r="A155" s="1" t="s">
        <v>823</v>
      </c>
      <c r="B155" s="1">
        <v>186</v>
      </c>
      <c r="C155" s="1" t="s">
        <v>193</v>
      </c>
      <c r="D155" s="1">
        <v>0.69136262014109862</v>
      </c>
      <c r="E155" s="1">
        <v>0.63202331178253801</v>
      </c>
      <c r="G155" s="1">
        <v>5.9339308358560584E-2</v>
      </c>
      <c r="H155" s="1">
        <v>0.68254037114483157</v>
      </c>
      <c r="I155" s="1">
        <f t="shared" si="5"/>
        <v>0.74187967950339218</v>
      </c>
      <c r="K155" s="1">
        <f>IFERROR(VLOOKUP(A155,'Raw Data - Approved 2014 SWCAP'!$F$4:$R$588,13,FALSE),0)</f>
        <v>1</v>
      </c>
      <c r="L155" s="1">
        <f t="shared" si="6"/>
        <v>0</v>
      </c>
    </row>
    <row r="156" spans="1:12">
      <c r="A156" s="1" t="s">
        <v>824</v>
      </c>
      <c r="B156" s="1">
        <v>187</v>
      </c>
      <c r="C156" s="1" t="s">
        <v>194</v>
      </c>
      <c r="D156" s="1">
        <v>115.45755756356346</v>
      </c>
      <c r="E156" s="1">
        <v>108.39199797070501</v>
      </c>
      <c r="G156" s="1">
        <v>7.0655595928581949</v>
      </c>
      <c r="H156" s="1">
        <v>113.98424198118687</v>
      </c>
      <c r="I156" s="1">
        <f t="shared" si="5"/>
        <v>121.04980157404506</v>
      </c>
      <c r="K156" s="1">
        <f>IFERROR(VLOOKUP(A156,'Raw Data - Approved 2014 SWCAP'!$F$4:$R$588,13,FALSE),0)</f>
        <v>108</v>
      </c>
      <c r="L156" s="1">
        <f t="shared" si="6"/>
        <v>0</v>
      </c>
    </row>
    <row r="157" spans="1:12">
      <c r="A157" s="1" t="s">
        <v>825</v>
      </c>
      <c r="B157" s="1">
        <v>188</v>
      </c>
      <c r="C157" s="1" t="s">
        <v>195</v>
      </c>
      <c r="D157" s="1">
        <v>509.88734105853689</v>
      </c>
      <c r="E157" s="1">
        <v>900.169303485353</v>
      </c>
      <c r="G157" s="1">
        <v>-390.28196242681639</v>
      </c>
      <c r="H157" s="1">
        <v>501.93221845517184</v>
      </c>
      <c r="I157" s="1">
        <f t="shared" si="5"/>
        <v>111.65025602835544</v>
      </c>
      <c r="K157" s="1">
        <f>IFERROR(VLOOKUP(A157,'Raw Data - Approved 2014 SWCAP'!$F$4:$R$588,13,FALSE),0)</f>
        <v>900</v>
      </c>
      <c r="L157" s="1">
        <f t="shared" si="6"/>
        <v>0</v>
      </c>
    </row>
    <row r="158" spans="1:12">
      <c r="A158" s="1" t="s">
        <v>826</v>
      </c>
      <c r="B158" s="1">
        <v>189</v>
      </c>
      <c r="C158" s="1" t="s">
        <v>196</v>
      </c>
      <c r="D158" s="1">
        <v>419.65711042564681</v>
      </c>
      <c r="E158" s="1">
        <v>304.635236279183</v>
      </c>
      <c r="G158" s="1">
        <v>115.02187414646352</v>
      </c>
      <c r="H158" s="1">
        <v>414.3020052849127</v>
      </c>
      <c r="I158" s="1">
        <f t="shared" si="5"/>
        <v>529.32387943137621</v>
      </c>
      <c r="K158" s="1">
        <f>IFERROR(VLOOKUP(A158,'Raw Data - Approved 2014 SWCAP'!$F$4:$R$588,13,FALSE),0)</f>
        <v>305</v>
      </c>
      <c r="L158" s="1">
        <f t="shared" si="6"/>
        <v>0</v>
      </c>
    </row>
    <row r="159" spans="1:12">
      <c r="A159" s="1" t="s">
        <v>827</v>
      </c>
      <c r="B159" s="1">
        <v>190</v>
      </c>
      <c r="C159" s="1" t="s">
        <v>197</v>
      </c>
      <c r="D159" s="1">
        <v>273.5221887694413</v>
      </c>
      <c r="E159" s="1">
        <v>150.63428068374699</v>
      </c>
      <c r="G159" s="1">
        <v>122.88790808569415</v>
      </c>
      <c r="H159" s="1">
        <v>269.66970801813864</v>
      </c>
      <c r="I159" s="1">
        <f t="shared" si="5"/>
        <v>392.5576161038328</v>
      </c>
      <c r="K159" s="1">
        <f>IFERROR(VLOOKUP(A159,'Raw Data - Approved 2014 SWCAP'!$F$4:$R$588,13,FALSE),0)</f>
        <v>151</v>
      </c>
      <c r="L159" s="1">
        <f t="shared" si="6"/>
        <v>0</v>
      </c>
    </row>
    <row r="160" spans="1:12">
      <c r="A160" s="1" t="s">
        <v>829</v>
      </c>
      <c r="B160" s="1">
        <v>192</v>
      </c>
      <c r="C160" s="1" t="s">
        <v>199</v>
      </c>
      <c r="D160" s="1">
        <v>273.77959757587502</v>
      </c>
      <c r="E160" s="1">
        <v>257.86551120727597</v>
      </c>
      <c r="G160" s="1">
        <v>15.914086368599529</v>
      </c>
      <c r="H160" s="1">
        <v>270.28598697335326</v>
      </c>
      <c r="I160" s="1">
        <f t="shared" si="5"/>
        <v>286.20007334195282</v>
      </c>
      <c r="K160" s="1">
        <f>IFERROR(VLOOKUP(A160,'Raw Data - Approved 2014 SWCAP'!$F$4:$R$588,13,FALSE),0)</f>
        <v>258</v>
      </c>
      <c r="L160" s="1">
        <f t="shared" si="6"/>
        <v>0</v>
      </c>
    </row>
    <row r="161" spans="1:12">
      <c r="A161" s="1" t="s">
        <v>830</v>
      </c>
      <c r="B161" s="1">
        <v>193</v>
      </c>
      <c r="C161" s="1" t="s">
        <v>200</v>
      </c>
      <c r="D161" s="1">
        <v>26.963142185502846</v>
      </c>
      <c r="E161" s="1">
        <v>34.129258836257101</v>
      </c>
      <c r="G161" s="1">
        <v>-7.1661166507542085</v>
      </c>
      <c r="H161" s="1">
        <v>26.619074474648428</v>
      </c>
      <c r="I161" s="1">
        <f t="shared" si="5"/>
        <v>19.45295782389422</v>
      </c>
      <c r="K161" s="1">
        <f>IFERROR(VLOOKUP(A161,'Raw Data - Approved 2014 SWCAP'!$F$4:$R$588,13,FALSE),0)</f>
        <v>34</v>
      </c>
      <c r="L161" s="1">
        <f t="shared" si="6"/>
        <v>0</v>
      </c>
    </row>
    <row r="162" spans="1:12">
      <c r="A162" s="1" t="s">
        <v>831</v>
      </c>
      <c r="B162" s="1">
        <v>194</v>
      </c>
      <c r="C162" s="1" t="s">
        <v>201</v>
      </c>
      <c r="D162" s="1">
        <v>1.3827252402821972</v>
      </c>
      <c r="E162" s="1">
        <v>0.63202331178253801</v>
      </c>
      <c r="G162" s="1">
        <v>0.75070192849965922</v>
      </c>
      <c r="H162" s="1">
        <v>1.3650807422896631</v>
      </c>
      <c r="I162" s="1">
        <f t="shared" si="5"/>
        <v>2.1157826707893221</v>
      </c>
      <c r="K162" s="1">
        <f>IFERROR(VLOOKUP(A162,'Raw Data - Approved 2014 SWCAP'!$F$4:$R$588,13,FALSE),0)</f>
        <v>1</v>
      </c>
      <c r="L162" s="1">
        <f t="shared" si="6"/>
        <v>0</v>
      </c>
    </row>
    <row r="163" spans="1:12">
      <c r="A163" s="1" t="s">
        <v>832</v>
      </c>
      <c r="B163" s="1">
        <v>195</v>
      </c>
      <c r="C163" s="1" t="s">
        <v>202</v>
      </c>
      <c r="D163" s="1">
        <v>2008.496684013528</v>
      </c>
      <c r="E163" s="1">
        <v>1329.1511988054001</v>
      </c>
      <c r="G163" s="1">
        <v>679.34548520812393</v>
      </c>
      <c r="H163" s="1">
        <v>1982.5047694060931</v>
      </c>
      <c r="I163" s="1">
        <f t="shared" si="5"/>
        <v>2661.8502546142172</v>
      </c>
      <c r="K163" s="1">
        <f>IFERROR(VLOOKUP(A163,'Raw Data - Approved 2014 SWCAP'!$F$4:$R$588,13,FALSE),0)</f>
        <v>1329</v>
      </c>
      <c r="L163" s="1">
        <f t="shared" si="6"/>
        <v>0</v>
      </c>
    </row>
    <row r="164" spans="1:12">
      <c r="A164" s="1" t="s">
        <v>1250</v>
      </c>
      <c r="B164" s="1">
        <v>196</v>
      </c>
      <c r="C164" s="1" t="s">
        <v>203</v>
      </c>
      <c r="D164" s="1">
        <v>9.3333953719048317</v>
      </c>
      <c r="E164" s="1">
        <v>0</v>
      </c>
      <c r="G164" s="1">
        <v>0</v>
      </c>
      <c r="H164" s="1">
        <v>9.2142950104552259</v>
      </c>
      <c r="I164" s="1">
        <f t="shared" si="5"/>
        <v>9.2142950104552259</v>
      </c>
      <c r="K164" s="1">
        <f>IFERROR(VLOOKUP(A164,'Raw Data - Approved 2014 SWCAP'!$F$4:$R$588,13,FALSE),0)</f>
        <v>0</v>
      </c>
      <c r="L164" s="1">
        <f t="shared" si="6"/>
        <v>0</v>
      </c>
    </row>
    <row r="165" spans="1:12">
      <c r="A165" s="1" t="s">
        <v>833</v>
      </c>
      <c r="B165" s="1">
        <v>197</v>
      </c>
      <c r="C165" s="1" t="s">
        <v>204</v>
      </c>
      <c r="D165" s="1">
        <v>260.64370779319415</v>
      </c>
      <c r="E165" s="1">
        <v>154.845711386722</v>
      </c>
      <c r="G165" s="1">
        <v>105.79799640647234</v>
      </c>
      <c r="H165" s="1">
        <v>257.31771992160151</v>
      </c>
      <c r="I165" s="1">
        <f t="shared" si="5"/>
        <v>363.11571632807386</v>
      </c>
      <c r="K165" s="1">
        <f>IFERROR(VLOOKUP(A165,'Raw Data - Approved 2014 SWCAP'!$F$4:$R$588,13,FALSE),0)</f>
        <v>155</v>
      </c>
      <c r="L165" s="1">
        <f t="shared" si="6"/>
        <v>0</v>
      </c>
    </row>
    <row r="166" spans="1:12">
      <c r="A166" s="1" t="s">
        <v>834</v>
      </c>
      <c r="B166" s="1">
        <v>198</v>
      </c>
      <c r="C166" s="1" t="s">
        <v>205</v>
      </c>
      <c r="D166" s="1">
        <v>17.284065503527465</v>
      </c>
      <c r="E166" s="1">
        <v>14.536536170998399</v>
      </c>
      <c r="G166" s="1">
        <v>2.7475293325290902</v>
      </c>
      <c r="H166" s="1">
        <v>17.063509278620788</v>
      </c>
      <c r="I166" s="1">
        <f t="shared" si="5"/>
        <v>19.811038611149879</v>
      </c>
      <c r="K166" s="1">
        <f>IFERROR(VLOOKUP(A166,'Raw Data - Approved 2014 SWCAP'!$F$4:$R$588,13,FALSE),0)</f>
        <v>15</v>
      </c>
      <c r="L166" s="1">
        <f t="shared" si="6"/>
        <v>0</v>
      </c>
    </row>
    <row r="167" spans="1:12">
      <c r="A167" s="1" t="s">
        <v>835</v>
      </c>
      <c r="B167" s="1">
        <v>199</v>
      </c>
      <c r="C167" s="1" t="s">
        <v>206</v>
      </c>
      <c r="D167" s="1">
        <v>4.1481757208465924</v>
      </c>
      <c r="E167" s="1">
        <v>1.26404662356508</v>
      </c>
      <c r="G167" s="1">
        <v>2.8841290972815159</v>
      </c>
      <c r="H167" s="1">
        <v>4.0952422268689901</v>
      </c>
      <c r="I167" s="1">
        <f t="shared" si="5"/>
        <v>6.979371324150506</v>
      </c>
      <c r="K167" s="1">
        <f>IFERROR(VLOOKUP(A167,'Raw Data - Approved 2014 SWCAP'!$F$4:$R$588,13,FALSE),0)</f>
        <v>1</v>
      </c>
      <c r="L167" s="1">
        <f t="shared" si="6"/>
        <v>0</v>
      </c>
    </row>
    <row r="168" spans="1:12">
      <c r="A168" s="1" t="s">
        <v>836</v>
      </c>
      <c r="B168" s="1">
        <v>200</v>
      </c>
      <c r="C168" s="1" t="s">
        <v>207</v>
      </c>
      <c r="D168" s="1">
        <v>1.3827252402821972</v>
      </c>
      <c r="E168" s="1">
        <v>1.89606993534761</v>
      </c>
      <c r="G168" s="1">
        <v>-0.51334469506541691</v>
      </c>
      <c r="H168" s="1">
        <v>1.3650807422896631</v>
      </c>
      <c r="I168" s="1">
        <f t="shared" si="5"/>
        <v>0.85173604722424623</v>
      </c>
      <c r="K168" s="1">
        <f>IFERROR(VLOOKUP(A168,'Raw Data - Approved 2014 SWCAP'!$F$4:$R$588,13,FALSE),0)</f>
        <v>2</v>
      </c>
      <c r="L168" s="1">
        <f t="shared" si="6"/>
        <v>0</v>
      </c>
    </row>
    <row r="169" spans="1:12">
      <c r="A169" s="1" t="s">
        <v>1251</v>
      </c>
      <c r="B169" s="1">
        <v>201</v>
      </c>
      <c r="C169" s="1" t="s">
        <v>208</v>
      </c>
      <c r="D169" s="1">
        <v>9.3333953719048317</v>
      </c>
      <c r="E169" s="1">
        <v>0</v>
      </c>
      <c r="G169" s="1">
        <v>0</v>
      </c>
      <c r="H169" s="1">
        <v>9.2142950104552259</v>
      </c>
      <c r="I169" s="1">
        <f t="shared" si="5"/>
        <v>9.2142950104552259</v>
      </c>
      <c r="K169" s="1">
        <f>IFERROR(VLOOKUP(A169,'Raw Data - Approved 2014 SWCAP'!$F$4:$R$588,13,FALSE),0)</f>
        <v>0</v>
      </c>
      <c r="L169" s="1">
        <f t="shared" si="6"/>
        <v>0</v>
      </c>
    </row>
    <row r="170" spans="1:12">
      <c r="A170" s="1" t="s">
        <v>837</v>
      </c>
      <c r="B170" s="1">
        <v>202</v>
      </c>
      <c r="C170" s="1" t="s">
        <v>209</v>
      </c>
      <c r="D170" s="1">
        <v>1212.9957170375574</v>
      </c>
      <c r="E170" s="1">
        <v>1069.38344353605</v>
      </c>
      <c r="G170" s="1">
        <v>143.61227350150315</v>
      </c>
      <c r="H170" s="1">
        <v>1197.5170811736068</v>
      </c>
      <c r="I170" s="1">
        <f t="shared" si="5"/>
        <v>1341.1293546751099</v>
      </c>
      <c r="K170" s="1">
        <f>IFERROR(VLOOKUP(A170,'Raw Data - Approved 2014 SWCAP'!$F$4:$R$588,13,FALSE),0)</f>
        <v>1069</v>
      </c>
      <c r="L170" s="1">
        <f t="shared" si="6"/>
        <v>0</v>
      </c>
    </row>
    <row r="171" spans="1:12">
      <c r="A171" s="1" t="s">
        <v>838</v>
      </c>
      <c r="B171" s="1">
        <v>203</v>
      </c>
      <c r="C171" s="1" t="s">
        <v>210</v>
      </c>
      <c r="D171" s="1">
        <v>1654.97662097431</v>
      </c>
      <c r="E171" s="1">
        <v>2088.2221384242898</v>
      </c>
      <c r="G171" s="1">
        <v>-433.24551744997916</v>
      </c>
      <c r="H171" s="1">
        <v>1630.2002493906225</v>
      </c>
      <c r="I171" s="1">
        <f t="shared" si="5"/>
        <v>1196.9547319406433</v>
      </c>
      <c r="K171" s="1">
        <f>IFERROR(VLOOKUP(A171,'Raw Data - Approved 2014 SWCAP'!$F$4:$R$588,13,FALSE),0)</f>
        <v>2088</v>
      </c>
      <c r="L171" s="1">
        <f t="shared" si="6"/>
        <v>0</v>
      </c>
    </row>
    <row r="172" spans="1:12">
      <c r="A172" s="1" t="s">
        <v>839</v>
      </c>
      <c r="B172" s="1">
        <v>204</v>
      </c>
      <c r="C172" s="1" t="s">
        <v>211</v>
      </c>
      <c r="D172" s="1">
        <v>89.877140618342821</v>
      </c>
      <c r="E172" s="1">
        <v>61.9382845546887</v>
      </c>
      <c r="G172" s="1">
        <v>27.938856063654089</v>
      </c>
      <c r="H172" s="1">
        <v>88.73024824882809</v>
      </c>
      <c r="I172" s="1">
        <f t="shared" si="5"/>
        <v>116.66910431248218</v>
      </c>
      <c r="K172" s="1">
        <f>IFERROR(VLOOKUP(A172,'Raw Data - Approved 2014 SWCAP'!$F$4:$R$588,13,FALSE),0)</f>
        <v>62</v>
      </c>
      <c r="L172" s="1">
        <f t="shared" si="6"/>
        <v>0</v>
      </c>
    </row>
    <row r="173" spans="1:12">
      <c r="A173" s="1" t="s">
        <v>840</v>
      </c>
      <c r="B173" s="1">
        <v>205</v>
      </c>
      <c r="C173" s="1" t="s">
        <v>212</v>
      </c>
      <c r="D173" s="1">
        <v>515.06515200511842</v>
      </c>
      <c r="E173" s="1">
        <v>423.45561889430002</v>
      </c>
      <c r="G173" s="1">
        <v>91.609533110817978</v>
      </c>
      <c r="H173" s="1">
        <v>508.49257650289945</v>
      </c>
      <c r="I173" s="1">
        <f t="shared" si="5"/>
        <v>600.1021096137174</v>
      </c>
      <c r="K173" s="1">
        <f>IFERROR(VLOOKUP(A173,'Raw Data - Approved 2014 SWCAP'!$F$4:$R$588,13,FALSE),0)</f>
        <v>423</v>
      </c>
      <c r="L173" s="1">
        <f t="shared" si="6"/>
        <v>0</v>
      </c>
    </row>
    <row r="174" spans="1:12">
      <c r="A174" s="1" t="s">
        <v>841</v>
      </c>
      <c r="B174" s="1">
        <v>206</v>
      </c>
      <c r="C174" s="1" t="s">
        <v>213</v>
      </c>
      <c r="D174" s="1">
        <v>4605.2652470347866</v>
      </c>
      <c r="E174" s="1">
        <v>3346.8873026491201</v>
      </c>
      <c r="G174" s="1">
        <v>1258.3779443856631</v>
      </c>
      <c r="H174" s="1">
        <v>4539.0023797362664</v>
      </c>
      <c r="I174" s="1">
        <f t="shared" si="5"/>
        <v>5797.3803241219293</v>
      </c>
      <c r="K174" s="1">
        <f>IFERROR(VLOOKUP(A174,'Raw Data - Approved 2014 SWCAP'!$F$4:$R$588,13,FALSE),0)</f>
        <v>3347</v>
      </c>
      <c r="L174" s="1">
        <f t="shared" si="6"/>
        <v>0</v>
      </c>
    </row>
    <row r="175" spans="1:12">
      <c r="A175" s="1" t="s">
        <v>843</v>
      </c>
      <c r="B175" s="1">
        <v>208</v>
      </c>
      <c r="C175" s="1" t="s">
        <v>215</v>
      </c>
      <c r="D175" s="1">
        <v>15.901340263245267</v>
      </c>
      <c r="E175" s="1">
        <v>24.0168858477364</v>
      </c>
      <c r="G175" s="1">
        <v>-8.1155455844911781</v>
      </c>
      <c r="H175" s="1">
        <v>15.698428536331127</v>
      </c>
      <c r="I175" s="1">
        <f t="shared" si="5"/>
        <v>7.5828829518399488</v>
      </c>
      <c r="K175" s="1">
        <f>IFERROR(VLOOKUP(A175,'Raw Data - Approved 2014 SWCAP'!$F$4:$R$588,13,FALSE),0)</f>
        <v>24</v>
      </c>
      <c r="L175" s="1">
        <f t="shared" si="6"/>
        <v>0</v>
      </c>
    </row>
    <row r="176" spans="1:12">
      <c r="A176" s="1" t="s">
        <v>844</v>
      </c>
      <c r="B176" s="1">
        <v>209</v>
      </c>
      <c r="C176" s="1" t="s">
        <v>216</v>
      </c>
      <c r="D176" s="1">
        <v>320.79225574546973</v>
      </c>
      <c r="E176" s="1">
        <v>65.098401113601398</v>
      </c>
      <c r="G176" s="1">
        <v>255.69385463186833</v>
      </c>
      <c r="H176" s="1">
        <v>316.69873221120184</v>
      </c>
      <c r="I176" s="1">
        <f t="shared" si="5"/>
        <v>572.39258684307015</v>
      </c>
      <c r="K176" s="1">
        <f>IFERROR(VLOOKUP(A176,'Raw Data - Approved 2014 SWCAP'!$F$4:$R$588,13,FALSE),0)</f>
        <v>65</v>
      </c>
      <c r="L176" s="1">
        <f t="shared" si="6"/>
        <v>0</v>
      </c>
    </row>
    <row r="177" spans="1:12">
      <c r="A177" s="1" t="s">
        <v>845</v>
      </c>
      <c r="B177" s="1">
        <v>210</v>
      </c>
      <c r="C177" s="1" t="s">
        <v>217</v>
      </c>
      <c r="D177" s="1">
        <v>449.38570309171405</v>
      </c>
      <c r="E177" s="1">
        <v>170.01427086950301</v>
      </c>
      <c r="G177" s="1">
        <v>279.37143222221135</v>
      </c>
      <c r="H177" s="1">
        <v>443.65124124414052</v>
      </c>
      <c r="I177" s="1">
        <f t="shared" si="5"/>
        <v>723.02267346635188</v>
      </c>
      <c r="K177" s="1">
        <f>IFERROR(VLOOKUP(A177,'Raw Data - Approved 2014 SWCAP'!$F$4:$R$588,13,FALSE),0)</f>
        <v>170</v>
      </c>
      <c r="L177" s="1">
        <f t="shared" si="6"/>
        <v>0</v>
      </c>
    </row>
    <row r="178" spans="1:12">
      <c r="A178" s="1" t="s">
        <v>846</v>
      </c>
      <c r="B178" s="1">
        <v>211</v>
      </c>
      <c r="C178" s="1" t="s">
        <v>218</v>
      </c>
      <c r="D178" s="1">
        <v>0</v>
      </c>
      <c r="E178" s="1">
        <v>1025.77383502306</v>
      </c>
      <c r="G178" s="1">
        <v>-1025.7738350230593</v>
      </c>
      <c r="H178" s="1">
        <v>0</v>
      </c>
      <c r="I178" s="1">
        <f t="shared" si="5"/>
        <v>-1025.7738350230593</v>
      </c>
      <c r="K178" s="1">
        <f>IFERROR(VLOOKUP(A178,'Raw Data - Approved 2014 SWCAP'!$F$4:$R$588,13,FALSE),0)</f>
        <v>1026</v>
      </c>
      <c r="L178" s="1">
        <f t="shared" si="6"/>
        <v>0</v>
      </c>
    </row>
    <row r="179" spans="1:12">
      <c r="A179" s="1" t="s">
        <v>847</v>
      </c>
      <c r="B179" s="1">
        <v>212</v>
      </c>
      <c r="C179" s="1" t="s">
        <v>219</v>
      </c>
      <c r="D179" s="1">
        <v>3754.099027366165</v>
      </c>
      <c r="E179" s="1">
        <v>3098.8102976697801</v>
      </c>
      <c r="G179" s="1">
        <v>655.28872969638132</v>
      </c>
      <c r="H179" s="1">
        <v>3706.194215316435</v>
      </c>
      <c r="I179" s="1">
        <f t="shared" si="5"/>
        <v>4361.4829450128163</v>
      </c>
      <c r="K179" s="1">
        <f>IFERROR(VLOOKUP(A179,'Raw Data - Approved 2014 SWCAP'!$F$4:$R$588,13,FALSE),0)</f>
        <v>3099</v>
      </c>
      <c r="L179" s="1">
        <f t="shared" si="6"/>
        <v>0</v>
      </c>
    </row>
    <row r="180" spans="1:12">
      <c r="A180" s="1" t="s">
        <v>848</v>
      </c>
      <c r="B180" s="1">
        <v>213</v>
      </c>
      <c r="C180" s="1" t="s">
        <v>220</v>
      </c>
      <c r="D180" s="1">
        <v>29.728592666067236</v>
      </c>
      <c r="E180" s="1">
        <v>26.544979094866601</v>
      </c>
      <c r="G180" s="1">
        <v>3.1836135712006426</v>
      </c>
      <c r="H180" s="1">
        <v>29.349235959227759</v>
      </c>
      <c r="I180" s="1">
        <f t="shared" si="5"/>
        <v>32.5328495304284</v>
      </c>
      <c r="K180" s="1">
        <f>IFERROR(VLOOKUP(A180,'Raw Data - Approved 2014 SWCAP'!$F$4:$R$588,13,FALSE),0)</f>
        <v>27</v>
      </c>
      <c r="L180" s="1">
        <f t="shared" si="6"/>
        <v>0</v>
      </c>
    </row>
    <row r="181" spans="1:12">
      <c r="A181" s="1" t="s">
        <v>849</v>
      </c>
      <c r="B181" s="1">
        <v>214</v>
      </c>
      <c r="C181" s="1" t="s">
        <v>221</v>
      </c>
      <c r="D181" s="1">
        <v>192.89017101936648</v>
      </c>
      <c r="E181" s="1">
        <v>161.79796781632999</v>
      </c>
      <c r="G181" s="1">
        <v>31.092203203036771</v>
      </c>
      <c r="H181" s="1">
        <v>190.42876354940799</v>
      </c>
      <c r="I181" s="1">
        <f t="shared" si="5"/>
        <v>221.52096675244476</v>
      </c>
      <c r="K181" s="1">
        <f>IFERROR(VLOOKUP(A181,'Raw Data - Approved 2014 SWCAP'!$F$4:$R$588,13,FALSE),0)</f>
        <v>162</v>
      </c>
      <c r="L181" s="1">
        <f t="shared" si="6"/>
        <v>0</v>
      </c>
    </row>
    <row r="182" spans="1:12">
      <c r="A182" s="1" t="s">
        <v>850</v>
      </c>
      <c r="B182" s="1">
        <v>215</v>
      </c>
      <c r="C182" s="1" t="s">
        <v>222</v>
      </c>
      <c r="D182" s="1">
        <v>322.86634360589306</v>
      </c>
      <c r="E182" s="1">
        <v>468.96129734264298</v>
      </c>
      <c r="G182" s="1">
        <v>-146.09495373675017</v>
      </c>
      <c r="H182" s="1">
        <v>318.74635332463635</v>
      </c>
      <c r="I182" s="1">
        <f t="shared" si="5"/>
        <v>172.65139958788617</v>
      </c>
      <c r="K182" s="1">
        <f>IFERROR(VLOOKUP(A182,'Raw Data - Approved 2014 SWCAP'!$F$4:$R$588,13,FALSE),0)</f>
        <v>469</v>
      </c>
      <c r="L182" s="1">
        <f t="shared" si="6"/>
        <v>0</v>
      </c>
    </row>
    <row r="183" spans="1:12">
      <c r="A183" s="1" t="s">
        <v>852</v>
      </c>
      <c r="B183" s="1">
        <v>217</v>
      </c>
      <c r="C183" s="1" t="s">
        <v>224</v>
      </c>
      <c r="D183" s="1">
        <v>590.42367760049819</v>
      </c>
      <c r="E183" s="1">
        <v>430.407875323908</v>
      </c>
      <c r="G183" s="1">
        <v>160.0158022765898</v>
      </c>
      <c r="H183" s="1">
        <v>582.88947695768616</v>
      </c>
      <c r="I183" s="1">
        <f t="shared" si="5"/>
        <v>742.90527923427589</v>
      </c>
      <c r="K183" s="1">
        <f>IFERROR(VLOOKUP(A183,'Raw Data - Approved 2014 SWCAP'!$F$4:$R$588,13,FALSE),0)</f>
        <v>430</v>
      </c>
      <c r="L183" s="1">
        <f t="shared" si="6"/>
        <v>0</v>
      </c>
    </row>
    <row r="184" spans="1:12">
      <c r="A184" s="1" t="s">
        <v>853</v>
      </c>
      <c r="B184" s="1">
        <v>218</v>
      </c>
      <c r="C184" s="1" t="s">
        <v>225</v>
      </c>
      <c r="D184" s="1">
        <v>7593.0682552278167</v>
      </c>
      <c r="E184" s="1">
        <v>6290.30012926785</v>
      </c>
      <c r="G184" s="1">
        <v>1302.7681259599663</v>
      </c>
      <c r="H184" s="1">
        <v>7488.3530857459773</v>
      </c>
      <c r="I184" s="1">
        <f t="shared" si="5"/>
        <v>8791.121211705944</v>
      </c>
      <c r="K184" s="1">
        <f>IFERROR(VLOOKUP(A184,'Raw Data - Approved 2014 SWCAP'!$F$4:$R$588,13,FALSE),0)</f>
        <v>6290</v>
      </c>
      <c r="L184" s="1">
        <f t="shared" si="6"/>
        <v>0</v>
      </c>
    </row>
    <row r="185" spans="1:12">
      <c r="A185" s="1" t="s">
        <v>855</v>
      </c>
      <c r="B185" s="1">
        <v>220</v>
      </c>
      <c r="C185" s="1" t="s">
        <v>227</v>
      </c>
      <c r="D185" s="1">
        <v>14151.155790358078</v>
      </c>
      <c r="E185" s="1">
        <v>6825.5357555955197</v>
      </c>
      <c r="G185" s="1">
        <v>7325.6200347625563</v>
      </c>
      <c r="H185" s="1">
        <v>13970.577586777985</v>
      </c>
      <c r="I185" s="1">
        <f t="shared" si="5"/>
        <v>21296.197621540541</v>
      </c>
      <c r="K185" s="1">
        <f>IFERROR(VLOOKUP(A185,'Raw Data - Approved 2014 SWCAP'!$F$4:$R$588,13,FALSE),0)</f>
        <v>6826</v>
      </c>
      <c r="L185" s="1">
        <f t="shared" si="6"/>
        <v>0</v>
      </c>
    </row>
    <row r="186" spans="1:12">
      <c r="A186" s="1" t="s">
        <v>856</v>
      </c>
      <c r="B186" s="1">
        <v>221</v>
      </c>
      <c r="C186" s="1" t="s">
        <v>228</v>
      </c>
      <c r="D186" s="1">
        <v>8530.7233699210155</v>
      </c>
      <c r="E186" s="1">
        <v>7254.0475609840796</v>
      </c>
      <c r="G186" s="1">
        <v>1276.6758089369353</v>
      </c>
      <c r="H186" s="1">
        <v>8421.8656395560756</v>
      </c>
      <c r="I186" s="1">
        <f t="shared" si="5"/>
        <v>9698.5414484930116</v>
      </c>
      <c r="K186" s="1">
        <f>IFERROR(VLOOKUP(A186,'Raw Data - Approved 2014 SWCAP'!$F$4:$R$588,13,FALSE),0)</f>
        <v>7254</v>
      </c>
      <c r="L186" s="1">
        <f t="shared" si="6"/>
        <v>0</v>
      </c>
    </row>
    <row r="187" spans="1:12">
      <c r="A187" s="1" t="s">
        <v>858</v>
      </c>
      <c r="B187" s="1">
        <v>223</v>
      </c>
      <c r="C187" s="1" t="s">
        <v>230</v>
      </c>
      <c r="D187" s="1">
        <v>188.0506326783788</v>
      </c>
      <c r="E187" s="1">
        <v>144.733338398201</v>
      </c>
      <c r="G187" s="1">
        <v>43.317294280177606</v>
      </c>
      <c r="H187" s="1">
        <v>185.65098095139419</v>
      </c>
      <c r="I187" s="1">
        <f t="shared" si="5"/>
        <v>228.96827523157179</v>
      </c>
      <c r="K187" s="1">
        <f>IFERROR(VLOOKUP(A187,'Raw Data - Approved 2014 SWCAP'!$F$4:$R$588,13,FALSE),0)</f>
        <v>145</v>
      </c>
      <c r="L187" s="1">
        <f t="shared" si="6"/>
        <v>0</v>
      </c>
    </row>
    <row r="188" spans="1:12">
      <c r="A188" s="1" t="s">
        <v>859</v>
      </c>
      <c r="B188" s="1">
        <v>224</v>
      </c>
      <c r="C188" s="1" t="s">
        <v>231</v>
      </c>
      <c r="D188" s="1">
        <v>4957.7613490318181</v>
      </c>
      <c r="E188" s="1">
        <v>4259.2050981025204</v>
      </c>
      <c r="G188" s="1">
        <v>698.55625092929427</v>
      </c>
      <c r="H188" s="1">
        <v>4894.4970014795872</v>
      </c>
      <c r="I188" s="1">
        <f t="shared" si="5"/>
        <v>5593.0532524088812</v>
      </c>
      <c r="K188" s="1">
        <f>IFERROR(VLOOKUP(A188,'Raw Data - Approved 2014 SWCAP'!$F$4:$R$588,13,FALSE),0)</f>
        <v>4259</v>
      </c>
      <c r="L188" s="1">
        <f t="shared" si="6"/>
        <v>0</v>
      </c>
    </row>
    <row r="189" spans="1:12">
      <c r="A189" s="1" t="s">
        <v>860</v>
      </c>
      <c r="B189" s="1">
        <v>225</v>
      </c>
      <c r="C189" s="1" t="s">
        <v>232</v>
      </c>
      <c r="D189" s="1">
        <v>2054.7297070593449</v>
      </c>
      <c r="E189" s="1">
        <v>6724.7280373661997</v>
      </c>
      <c r="G189" s="1">
        <v>-4669.9983303068593</v>
      </c>
      <c r="H189" s="1">
        <v>2028.5099830424392</v>
      </c>
      <c r="I189" s="1">
        <f t="shared" si="5"/>
        <v>-2641.4883472644201</v>
      </c>
      <c r="K189" s="1">
        <f>IFERROR(VLOOKUP(A189,'Raw Data - Approved 2014 SWCAP'!$F$4:$R$588,13,FALSE),0)</f>
        <v>6725</v>
      </c>
      <c r="L189" s="1">
        <f t="shared" si="6"/>
        <v>0</v>
      </c>
    </row>
    <row r="190" spans="1:12">
      <c r="A190" s="1" t="s">
        <v>861</v>
      </c>
      <c r="B190" s="1">
        <v>226</v>
      </c>
      <c r="C190" s="1" t="s">
        <v>233</v>
      </c>
      <c r="D190" s="1">
        <v>985.06673365008692</v>
      </c>
      <c r="E190" s="1">
        <v>2635.7855812876501</v>
      </c>
      <c r="G190" s="1">
        <v>-1650.7188476375634</v>
      </c>
      <c r="H190" s="1">
        <v>971.5912367717068</v>
      </c>
      <c r="I190" s="1">
        <f t="shared" si="5"/>
        <v>-679.12761086585658</v>
      </c>
      <c r="K190" s="1">
        <f>IFERROR(VLOOKUP(A190,'Raw Data - Approved 2014 SWCAP'!$F$4:$R$588,13,FALSE),0)</f>
        <v>2636</v>
      </c>
      <c r="L190" s="1">
        <f t="shared" si="6"/>
        <v>0</v>
      </c>
    </row>
    <row r="191" spans="1:12">
      <c r="A191" s="1" t="s">
        <v>862</v>
      </c>
      <c r="B191" s="1">
        <v>227</v>
      </c>
      <c r="C191" s="1" t="s">
        <v>234</v>
      </c>
      <c r="D191" s="1">
        <v>2034.6801910752529</v>
      </c>
      <c r="E191" s="1">
        <v>2464.2588926401199</v>
      </c>
      <c r="G191" s="1">
        <v>-429.57870156486257</v>
      </c>
      <c r="H191" s="1">
        <v>2008.716312279239</v>
      </c>
      <c r="I191" s="1">
        <f t="shared" si="5"/>
        <v>1579.1376107143765</v>
      </c>
      <c r="K191" s="1">
        <f>IFERROR(VLOOKUP(A191,'Raw Data - Approved 2014 SWCAP'!$F$4:$R$588,13,FALSE),0)</f>
        <v>2464</v>
      </c>
      <c r="L191" s="1">
        <f t="shared" si="6"/>
        <v>0</v>
      </c>
    </row>
    <row r="192" spans="1:12">
      <c r="A192" s="1" t="s">
        <v>864</v>
      </c>
      <c r="B192" s="1">
        <v>229</v>
      </c>
      <c r="C192" s="1" t="s">
        <v>236</v>
      </c>
      <c r="D192" s="1">
        <v>0</v>
      </c>
      <c r="E192" s="1">
        <v>1.26404662356508</v>
      </c>
      <c r="G192" s="1">
        <v>-1.2640466235650762</v>
      </c>
      <c r="H192" s="1">
        <v>0</v>
      </c>
      <c r="I192" s="1">
        <f t="shared" si="5"/>
        <v>-1.2640466235650762</v>
      </c>
      <c r="K192" s="1">
        <f>IFERROR(VLOOKUP(A192,'Raw Data - Approved 2014 SWCAP'!$F$4:$R$588,13,FALSE),0)</f>
        <v>1</v>
      </c>
      <c r="L192" s="1">
        <f t="shared" si="6"/>
        <v>0</v>
      </c>
    </row>
    <row r="193" spans="1:12">
      <c r="A193" s="1" t="s">
        <v>865</v>
      </c>
      <c r="B193" s="1">
        <v>230</v>
      </c>
      <c r="C193" s="1" t="s">
        <v>237</v>
      </c>
      <c r="D193" s="1">
        <v>3483.6794591120365</v>
      </c>
      <c r="E193" s="1">
        <v>2520.2316814711999</v>
      </c>
      <c r="G193" s="1">
        <v>963.44777764083904</v>
      </c>
      <c r="H193" s="1">
        <v>3431.1131126453847</v>
      </c>
      <c r="I193" s="1">
        <f t="shared" si="5"/>
        <v>4394.5608902862241</v>
      </c>
      <c r="K193" s="1">
        <f>IFERROR(VLOOKUP(A193,'Raw Data - Approved 2014 SWCAP'!$F$4:$R$588,13,FALSE),0)</f>
        <v>2520</v>
      </c>
      <c r="L193" s="1">
        <f t="shared" si="6"/>
        <v>0</v>
      </c>
    </row>
    <row r="194" spans="1:12">
      <c r="A194" s="1" t="s">
        <v>866</v>
      </c>
      <c r="B194" s="1">
        <v>231</v>
      </c>
      <c r="C194" s="1" t="s">
        <v>238</v>
      </c>
      <c r="D194" s="1">
        <v>0.34568131007054931</v>
      </c>
      <c r="E194" s="1">
        <v>0</v>
      </c>
      <c r="G194" s="1">
        <v>0</v>
      </c>
      <c r="H194" s="1">
        <v>0.34127018557241579</v>
      </c>
      <c r="I194" s="1">
        <f t="shared" si="5"/>
        <v>0.34127018557241579</v>
      </c>
      <c r="K194" s="1">
        <f>IFERROR(VLOOKUP(A194,'Raw Data - Approved 2014 SWCAP'!$F$4:$R$588,13,FALSE),0)</f>
        <v>0</v>
      </c>
      <c r="L194" s="1">
        <f t="shared" si="6"/>
        <v>0</v>
      </c>
    </row>
    <row r="195" spans="1:12">
      <c r="A195" s="1" t="s">
        <v>868</v>
      </c>
      <c r="B195" s="1">
        <v>233</v>
      </c>
      <c r="C195" s="1" t="s">
        <v>240</v>
      </c>
      <c r="D195" s="1">
        <v>107.16120612187028</v>
      </c>
      <c r="E195" s="1">
        <v>304.003212967401</v>
      </c>
      <c r="G195" s="1">
        <v>-196.84200684553048</v>
      </c>
      <c r="H195" s="1">
        <v>105.79375752744889</v>
      </c>
      <c r="I195" s="1">
        <f t="shared" si="5"/>
        <v>-91.048249318081588</v>
      </c>
      <c r="K195" s="1">
        <f>IFERROR(VLOOKUP(A195,'Raw Data - Approved 2014 SWCAP'!$F$4:$R$588,13,FALSE),0)</f>
        <v>304</v>
      </c>
      <c r="L195" s="1">
        <f t="shared" si="6"/>
        <v>0</v>
      </c>
    </row>
    <row r="196" spans="1:12">
      <c r="A196" s="1" t="s">
        <v>869</v>
      </c>
      <c r="B196" s="1">
        <v>234</v>
      </c>
      <c r="C196" s="1" t="s">
        <v>241</v>
      </c>
      <c r="D196" s="1">
        <v>1793.3946366460095</v>
      </c>
      <c r="E196" s="1">
        <v>1633.1482376460799</v>
      </c>
      <c r="G196" s="1">
        <v>160.2463989999315</v>
      </c>
      <c r="H196" s="1">
        <v>1770.5097227496929</v>
      </c>
      <c r="I196" s="1">
        <f t="shared" si="5"/>
        <v>1930.7561217496243</v>
      </c>
      <c r="K196" s="1">
        <f>IFERROR(VLOOKUP(A196,'Raw Data - Approved 2014 SWCAP'!$F$4:$R$588,13,FALSE),0)</f>
        <v>1633</v>
      </c>
      <c r="L196" s="1">
        <f t="shared" si="6"/>
        <v>0</v>
      </c>
    </row>
    <row r="197" spans="1:12">
      <c r="A197" s="1" t="s">
        <v>870</v>
      </c>
      <c r="B197" s="1">
        <v>235</v>
      </c>
      <c r="C197" s="1" t="s">
        <v>242</v>
      </c>
      <c r="D197" s="1">
        <v>134.81571092751423</v>
      </c>
      <c r="E197" s="1">
        <v>121.348475862247</v>
      </c>
      <c r="G197" s="1">
        <v>13.467235065266927</v>
      </c>
      <c r="H197" s="1">
        <v>133.09537237324213</v>
      </c>
      <c r="I197" s="1">
        <f t="shared" si="5"/>
        <v>146.56260743850905</v>
      </c>
      <c r="K197" s="1">
        <f>IFERROR(VLOOKUP(A197,'Raw Data - Approved 2014 SWCAP'!$F$4:$R$588,13,FALSE),0)</f>
        <v>121</v>
      </c>
      <c r="L197" s="1">
        <f t="shared" si="6"/>
        <v>0</v>
      </c>
    </row>
    <row r="198" spans="1:12">
      <c r="A198" s="1" t="s">
        <v>871</v>
      </c>
      <c r="B198" s="1">
        <v>236</v>
      </c>
      <c r="C198" s="1" t="s">
        <v>243</v>
      </c>
      <c r="D198" s="1">
        <v>2.7654504805643945</v>
      </c>
      <c r="E198" s="1">
        <v>1.58005827945635</v>
      </c>
      <c r="G198" s="1">
        <v>1.1853922011080493</v>
      </c>
      <c r="H198" s="1">
        <v>2.7301614845793263</v>
      </c>
      <c r="I198" s="1">
        <f t="shared" si="5"/>
        <v>3.9155536856873754</v>
      </c>
      <c r="K198" s="1">
        <f>IFERROR(VLOOKUP(A198,'Raw Data - Approved 2014 SWCAP'!$F$4:$R$588,13,FALSE),0)</f>
        <v>2</v>
      </c>
      <c r="L198" s="1">
        <f t="shared" si="6"/>
        <v>0</v>
      </c>
    </row>
    <row r="199" spans="1:12">
      <c r="A199" s="1" t="s">
        <v>872</v>
      </c>
      <c r="B199" s="1">
        <v>237</v>
      </c>
      <c r="C199" s="1" t="s">
        <v>244</v>
      </c>
      <c r="D199" s="1">
        <v>29.03723004592614</v>
      </c>
      <c r="E199" s="1">
        <v>50.561864942603002</v>
      </c>
      <c r="G199" s="1">
        <v>-21.524634896676897</v>
      </c>
      <c r="H199" s="1">
        <v>28.666695588082927</v>
      </c>
      <c r="I199" s="1">
        <f t="shared" si="5"/>
        <v>7.1420606914060301</v>
      </c>
      <c r="K199" s="1">
        <f>IFERROR(VLOOKUP(A199,'Raw Data - Approved 2014 SWCAP'!$F$4:$R$588,13,FALSE),0)</f>
        <v>51</v>
      </c>
      <c r="L199" s="1">
        <f t="shared" si="6"/>
        <v>0</v>
      </c>
    </row>
    <row r="200" spans="1:12">
      <c r="A200" s="1" t="s">
        <v>873</v>
      </c>
      <c r="B200" s="1">
        <v>238</v>
      </c>
      <c r="C200" s="1" t="s">
        <v>245</v>
      </c>
      <c r="D200" s="1">
        <v>14.864296333033618</v>
      </c>
      <c r="E200" s="1">
        <v>8.2163030531729895</v>
      </c>
      <c r="G200" s="1">
        <v>6.6479932798606258</v>
      </c>
      <c r="H200" s="1">
        <v>14.674617979613879</v>
      </c>
      <c r="I200" s="1">
        <f t="shared" si="5"/>
        <v>21.322611259474506</v>
      </c>
      <c r="K200" s="1">
        <f>IFERROR(VLOOKUP(A200,'Raw Data - Approved 2014 SWCAP'!$F$4:$R$588,13,FALSE),0)</f>
        <v>8</v>
      </c>
      <c r="L200" s="1">
        <f t="shared" si="6"/>
        <v>0</v>
      </c>
    </row>
    <row r="201" spans="1:12">
      <c r="A201" s="1" t="s">
        <v>874</v>
      </c>
      <c r="B201" s="1">
        <v>239</v>
      </c>
      <c r="C201" s="1" t="s">
        <v>246</v>
      </c>
      <c r="D201" s="1">
        <v>966.5249429572558</v>
      </c>
      <c r="E201" s="1">
        <v>1066.8553502889199</v>
      </c>
      <c r="G201" s="1">
        <v>-100.33040733166834</v>
      </c>
      <c r="H201" s="1">
        <v>954.19143886047448</v>
      </c>
      <c r="I201" s="1">
        <f t="shared" si="5"/>
        <v>853.86103152880617</v>
      </c>
      <c r="K201" s="1">
        <f>IFERROR(VLOOKUP(A201,'Raw Data - Approved 2014 SWCAP'!$F$4:$R$588,13,FALSE),0)</f>
        <v>1067</v>
      </c>
      <c r="L201" s="1">
        <f t="shared" si="6"/>
        <v>0</v>
      </c>
    </row>
    <row r="202" spans="1:12">
      <c r="A202" s="1" t="s">
        <v>875</v>
      </c>
      <c r="B202" s="1">
        <v>240</v>
      </c>
      <c r="C202" s="1" t="s">
        <v>247</v>
      </c>
      <c r="D202" s="1">
        <v>902.91958190427465</v>
      </c>
      <c r="E202" s="1">
        <v>678.79303685444597</v>
      </c>
      <c r="G202" s="1">
        <v>224.12654504982891</v>
      </c>
      <c r="H202" s="1">
        <v>891.39772471514993</v>
      </c>
      <c r="I202" s="1">
        <f t="shared" si="5"/>
        <v>1115.5242697649787</v>
      </c>
      <c r="K202" s="1">
        <f>IFERROR(VLOOKUP(A202,'Raw Data - Approved 2014 SWCAP'!$F$4:$R$588,13,FALSE),0)</f>
        <v>679</v>
      </c>
      <c r="L202" s="1">
        <f t="shared" si="6"/>
        <v>0</v>
      </c>
    </row>
    <row r="203" spans="1:12">
      <c r="A203" s="1" t="s">
        <v>876</v>
      </c>
      <c r="B203" s="1">
        <v>241</v>
      </c>
      <c r="C203" s="1" t="s">
        <v>248</v>
      </c>
      <c r="D203" s="1">
        <v>1789.2464609251631</v>
      </c>
      <c r="E203" s="1">
        <v>1629.9881210871699</v>
      </c>
      <c r="G203" s="1">
        <v>159.2583398379976</v>
      </c>
      <c r="H203" s="1">
        <v>1766.4144805228239</v>
      </c>
      <c r="I203" s="1">
        <f t="shared" si="5"/>
        <v>1925.6728203608213</v>
      </c>
      <c r="K203" s="1">
        <f>IFERROR(VLOOKUP(A203,'Raw Data - Approved 2014 SWCAP'!$F$4:$R$588,13,FALSE),0)</f>
        <v>1630</v>
      </c>
      <c r="L203" s="1">
        <f t="shared" si="6"/>
        <v>0</v>
      </c>
    </row>
    <row r="204" spans="1:12">
      <c r="A204" s="1" t="s">
        <v>877</v>
      </c>
      <c r="B204" s="1">
        <v>242</v>
      </c>
      <c r="C204" s="1" t="s">
        <v>249</v>
      </c>
      <c r="D204" s="1">
        <v>396.84214396099054</v>
      </c>
      <c r="E204" s="1">
        <v>359.30525274837299</v>
      </c>
      <c r="G204" s="1">
        <v>37.536891212617725</v>
      </c>
      <c r="H204" s="1">
        <v>391.77817303713329</v>
      </c>
      <c r="I204" s="1">
        <f t="shared" si="5"/>
        <v>429.315064249751</v>
      </c>
      <c r="K204" s="1">
        <f>IFERROR(VLOOKUP(A204,'Raw Data - Approved 2014 SWCAP'!$F$4:$R$588,13,FALSE),0)</f>
        <v>359</v>
      </c>
      <c r="L204" s="1">
        <f t="shared" si="6"/>
        <v>0</v>
      </c>
    </row>
    <row r="205" spans="1:12">
      <c r="A205" s="1" t="s">
        <v>878</v>
      </c>
      <c r="B205" s="1">
        <v>243</v>
      </c>
      <c r="C205" s="1" t="s">
        <v>250</v>
      </c>
      <c r="D205" s="1">
        <v>145.1861502296307</v>
      </c>
      <c r="E205" s="1">
        <v>124.50859242116</v>
      </c>
      <c r="G205" s="1">
        <v>20.677557808470716</v>
      </c>
      <c r="H205" s="1">
        <v>143.33347794041464</v>
      </c>
      <c r="I205" s="1">
        <f t="shared" si="5"/>
        <v>164.01103574888535</v>
      </c>
      <c r="K205" s="1">
        <f>IFERROR(VLOOKUP(A205,'Raw Data - Approved 2014 SWCAP'!$F$4:$R$588,13,FALSE),0)</f>
        <v>125</v>
      </c>
      <c r="L205" s="1">
        <f t="shared" si="6"/>
        <v>0</v>
      </c>
    </row>
    <row r="206" spans="1:12">
      <c r="A206" s="1" t="s">
        <v>879</v>
      </c>
      <c r="B206" s="1">
        <v>244</v>
      </c>
      <c r="C206" s="1" t="s">
        <v>251</v>
      </c>
      <c r="D206" s="1">
        <v>424.49664876663451</v>
      </c>
      <c r="E206" s="1">
        <v>191.819075126</v>
      </c>
      <c r="G206" s="1">
        <v>232.67757364063425</v>
      </c>
      <c r="H206" s="1">
        <v>419.07978788292655</v>
      </c>
      <c r="I206" s="1">
        <f t="shared" si="5"/>
        <v>651.7573615235608</v>
      </c>
      <c r="K206" s="1">
        <f>IFERROR(VLOOKUP(A206,'Raw Data - Approved 2014 SWCAP'!$F$4:$R$588,13,FALSE),0)</f>
        <v>192</v>
      </c>
      <c r="L206" s="1">
        <f t="shared" si="6"/>
        <v>0</v>
      </c>
    </row>
    <row r="207" spans="1:12">
      <c r="A207" s="1" t="s">
        <v>882</v>
      </c>
      <c r="B207" s="1">
        <v>247</v>
      </c>
      <c r="C207" s="1" t="s">
        <v>254</v>
      </c>
      <c r="D207" s="1">
        <v>649.18950031249153</v>
      </c>
      <c r="E207" s="1">
        <v>588.729714925434</v>
      </c>
      <c r="G207" s="1">
        <v>60.459785387057416</v>
      </c>
      <c r="H207" s="1">
        <v>640.9054085049969</v>
      </c>
      <c r="I207" s="1">
        <f t="shared" si="5"/>
        <v>701.36519389205432</v>
      </c>
      <c r="K207" s="1">
        <f>IFERROR(VLOOKUP(A207,'Raw Data - Approved 2014 SWCAP'!$F$4:$R$588,13,FALSE),0)</f>
        <v>589</v>
      </c>
      <c r="L207" s="1">
        <f t="shared" si="6"/>
        <v>0</v>
      </c>
    </row>
    <row r="208" spans="1:12">
      <c r="A208" s="1" t="s">
        <v>883</v>
      </c>
      <c r="B208" s="1">
        <v>248</v>
      </c>
      <c r="C208" s="1" t="s">
        <v>255</v>
      </c>
      <c r="D208" s="1">
        <v>795.75837578240441</v>
      </c>
      <c r="E208" s="1">
        <v>482.86581020185901</v>
      </c>
      <c r="G208" s="1">
        <v>312.89256558054541</v>
      </c>
      <c r="H208" s="1">
        <v>785.60396718770107</v>
      </c>
      <c r="I208" s="1">
        <f t="shared" si="5"/>
        <v>1098.4965327682464</v>
      </c>
      <c r="K208" s="1">
        <f>IFERROR(VLOOKUP(A208,'Raw Data - Approved 2014 SWCAP'!$F$4:$R$588,13,FALSE),0)</f>
        <v>483</v>
      </c>
      <c r="L208" s="1">
        <f t="shared" si="6"/>
        <v>0</v>
      </c>
    </row>
    <row r="209" spans="1:12">
      <c r="A209" s="1" t="s">
        <v>884</v>
      </c>
      <c r="B209" s="1">
        <v>249</v>
      </c>
      <c r="C209" s="1" t="s">
        <v>256</v>
      </c>
      <c r="D209" s="1">
        <v>1451.1701396761659</v>
      </c>
      <c r="E209" s="1">
        <v>1521.9121347723501</v>
      </c>
      <c r="G209" s="1">
        <v>-70.74199509618559</v>
      </c>
      <c r="H209" s="1">
        <v>1432.6522390330015</v>
      </c>
      <c r="I209" s="1">
        <f t="shared" si="5"/>
        <v>1361.910243936816</v>
      </c>
      <c r="K209" s="1">
        <f>IFERROR(VLOOKUP(A209,'Raw Data - Approved 2014 SWCAP'!$F$4:$R$588,13,FALSE),0)</f>
        <v>1522</v>
      </c>
      <c r="L209" s="1">
        <f t="shared" si="6"/>
        <v>0</v>
      </c>
    </row>
    <row r="210" spans="1:12">
      <c r="A210" s="1" t="s">
        <v>885</v>
      </c>
      <c r="B210" s="1">
        <v>251</v>
      </c>
      <c r="C210" s="1" t="s">
        <v>258</v>
      </c>
      <c r="D210" s="1">
        <v>492.25018554046221</v>
      </c>
      <c r="E210" s="1">
        <v>331.496227029941</v>
      </c>
      <c r="G210" s="1">
        <v>160.75395851052099</v>
      </c>
      <c r="H210" s="1">
        <v>485.96874425512004</v>
      </c>
      <c r="I210" s="1">
        <f t="shared" si="5"/>
        <v>646.72270276564109</v>
      </c>
      <c r="K210" s="1">
        <f>IFERROR(VLOOKUP(A210,'Raw Data - Approved 2014 SWCAP'!$F$4:$R$588,13,FALSE),0)</f>
        <v>331</v>
      </c>
      <c r="L210" s="1">
        <f t="shared" si="6"/>
        <v>0</v>
      </c>
    </row>
    <row r="211" spans="1:12">
      <c r="A211" s="1" t="s">
        <v>886</v>
      </c>
      <c r="B211" s="1">
        <v>252</v>
      </c>
      <c r="C211" s="1" t="s">
        <v>259</v>
      </c>
      <c r="D211" s="1">
        <v>92.296909788836658</v>
      </c>
      <c r="E211" s="1">
        <v>52.457934877950699</v>
      </c>
      <c r="G211" s="1">
        <v>39.838974910886009</v>
      </c>
      <c r="H211" s="1">
        <v>91.119139547835019</v>
      </c>
      <c r="I211" s="1">
        <f t="shared" si="5"/>
        <v>130.95811445872101</v>
      </c>
      <c r="K211" s="1">
        <f>IFERROR(VLOOKUP(A211,'Raw Data - Approved 2014 SWCAP'!$F$4:$R$588,13,FALSE),0)</f>
        <v>52</v>
      </c>
      <c r="L211" s="1">
        <f t="shared" si="6"/>
        <v>0</v>
      </c>
    </row>
    <row r="212" spans="1:12">
      <c r="A212" s="1" t="s">
        <v>889</v>
      </c>
      <c r="B212" s="1">
        <v>255</v>
      </c>
      <c r="C212" s="1" t="s">
        <v>262</v>
      </c>
      <c r="D212" s="1">
        <v>553.09009611287877</v>
      </c>
      <c r="E212" s="1">
        <v>420.92752564717</v>
      </c>
      <c r="G212" s="1">
        <v>132.16257046570854</v>
      </c>
      <c r="H212" s="1">
        <v>546.03229691586523</v>
      </c>
      <c r="I212" s="1">
        <f t="shared" ref="I212:I275" si="7">SUM(G212:H212)</f>
        <v>678.19486738157377</v>
      </c>
      <c r="K212" s="1">
        <f>IFERROR(VLOOKUP(A212,'Raw Data - Approved 2014 SWCAP'!$F$4:$R$588,13,FALSE),0)</f>
        <v>421</v>
      </c>
      <c r="L212" s="1">
        <f t="shared" si="6"/>
        <v>0</v>
      </c>
    </row>
    <row r="213" spans="1:12">
      <c r="A213" s="1" t="s">
        <v>890</v>
      </c>
      <c r="B213" s="1">
        <v>256</v>
      </c>
      <c r="C213" s="1" t="s">
        <v>263</v>
      </c>
      <c r="D213" s="1">
        <v>2341.6451944179007</v>
      </c>
      <c r="E213" s="1">
        <v>1958.6402432140901</v>
      </c>
      <c r="G213" s="1">
        <v>383.00495120381555</v>
      </c>
      <c r="H213" s="1">
        <v>2311.7642370675439</v>
      </c>
      <c r="I213" s="1">
        <f t="shared" si="7"/>
        <v>2694.7691882713593</v>
      </c>
      <c r="K213" s="1">
        <f>IFERROR(VLOOKUP(A213,'Raw Data - Approved 2014 SWCAP'!$F$4:$R$588,13,FALSE),0)</f>
        <v>1959</v>
      </c>
      <c r="L213" s="1">
        <f t="shared" ref="L213:L276" si="8">ROUND(K213-E213,0)</f>
        <v>0</v>
      </c>
    </row>
    <row r="214" spans="1:12">
      <c r="A214" s="1" t="s">
        <v>891</v>
      </c>
      <c r="B214" s="1">
        <v>257</v>
      </c>
      <c r="C214" s="1" t="s">
        <v>264</v>
      </c>
      <c r="D214" s="1">
        <v>0</v>
      </c>
      <c r="E214" s="1">
        <v>4.4241631824777699</v>
      </c>
      <c r="G214" s="1">
        <v>-4.4241631824777663</v>
      </c>
      <c r="H214" s="1">
        <v>0</v>
      </c>
      <c r="I214" s="1">
        <f t="shared" si="7"/>
        <v>-4.4241631824777663</v>
      </c>
      <c r="K214" s="1">
        <f>IFERROR(VLOOKUP(A214,'Raw Data - Approved 2014 SWCAP'!$F$4:$R$588,13,FALSE),0)</f>
        <v>4</v>
      </c>
      <c r="L214" s="1">
        <f t="shared" si="8"/>
        <v>0</v>
      </c>
    </row>
    <row r="215" spans="1:12">
      <c r="A215" s="1" t="s">
        <v>892</v>
      </c>
      <c r="B215" s="1">
        <v>258</v>
      </c>
      <c r="C215" s="1" t="s">
        <v>265</v>
      </c>
      <c r="D215" s="1">
        <v>60.839910572416677</v>
      </c>
      <c r="E215" s="1">
        <v>82.163030531729902</v>
      </c>
      <c r="G215" s="1">
        <v>-21.323119959313264</v>
      </c>
      <c r="H215" s="1">
        <v>60.063552660745181</v>
      </c>
      <c r="I215" s="1">
        <f t="shared" si="7"/>
        <v>38.740432701431914</v>
      </c>
      <c r="K215" s="1">
        <f>IFERROR(VLOOKUP(A215,'Raw Data - Approved 2014 SWCAP'!$F$4:$R$588,13,FALSE),0)</f>
        <v>82</v>
      </c>
      <c r="L215" s="1">
        <f t="shared" si="8"/>
        <v>0</v>
      </c>
    </row>
    <row r="216" spans="1:12">
      <c r="A216" s="1" t="s">
        <v>894</v>
      </c>
      <c r="B216" s="1">
        <v>260</v>
      </c>
      <c r="C216" s="1" t="s">
        <v>267</v>
      </c>
      <c r="D216" s="1">
        <v>974.12993177880776</v>
      </c>
      <c r="E216" s="1">
        <v>807.72579245808402</v>
      </c>
      <c r="G216" s="1">
        <v>166.40413932072431</v>
      </c>
      <c r="H216" s="1">
        <v>961.69938294306758</v>
      </c>
      <c r="I216" s="1">
        <f t="shared" si="7"/>
        <v>1128.103522263792</v>
      </c>
      <c r="K216" s="1">
        <f>IFERROR(VLOOKUP(A216,'Raw Data - Approved 2014 SWCAP'!$F$4:$R$588,13,FALSE),0)</f>
        <v>808</v>
      </c>
      <c r="L216" s="1">
        <f t="shared" si="8"/>
        <v>0</v>
      </c>
    </row>
    <row r="217" spans="1:12">
      <c r="A217" s="1" t="s">
        <v>895</v>
      </c>
      <c r="B217" s="1">
        <v>261</v>
      </c>
      <c r="C217" s="1" t="s">
        <v>268</v>
      </c>
      <c r="D217" s="1">
        <v>3082.0945605890174</v>
      </c>
      <c r="E217" s="1">
        <v>2352.39076645461</v>
      </c>
      <c r="G217" s="1">
        <v>729.70379413441094</v>
      </c>
      <c r="H217" s="1">
        <v>3042.7649745636591</v>
      </c>
      <c r="I217" s="1">
        <f t="shared" si="7"/>
        <v>3772.4687686980701</v>
      </c>
      <c r="K217" s="1">
        <f>IFERROR(VLOOKUP(A217,'Raw Data - Approved 2014 SWCAP'!$F$4:$R$588,13,FALSE),0)</f>
        <v>2352</v>
      </c>
      <c r="L217" s="1">
        <f t="shared" si="8"/>
        <v>0</v>
      </c>
    </row>
    <row r="218" spans="1:12">
      <c r="A218" s="1" t="s">
        <v>896</v>
      </c>
      <c r="B218" s="1">
        <v>262</v>
      </c>
      <c r="C218" s="1" t="s">
        <v>269</v>
      </c>
      <c r="D218" s="1">
        <v>693.43670800152188</v>
      </c>
      <c r="E218" s="1">
        <v>513.83495247920303</v>
      </c>
      <c r="G218" s="1">
        <v>179.60175552231848</v>
      </c>
      <c r="H218" s="1">
        <v>684.58799225826601</v>
      </c>
      <c r="I218" s="1">
        <f t="shared" si="7"/>
        <v>864.18974778058453</v>
      </c>
      <c r="K218" s="1">
        <f>IFERROR(VLOOKUP(A218,'Raw Data - Approved 2014 SWCAP'!$F$4:$R$588,13,FALSE),0)</f>
        <v>514</v>
      </c>
      <c r="L218" s="1">
        <f t="shared" si="8"/>
        <v>0</v>
      </c>
    </row>
    <row r="219" spans="1:12">
      <c r="A219" s="1" t="s">
        <v>897</v>
      </c>
      <c r="B219" s="1">
        <v>263</v>
      </c>
      <c r="C219" s="1" t="s">
        <v>270</v>
      </c>
      <c r="D219" s="1">
        <v>4189.6574780550573</v>
      </c>
      <c r="E219" s="1">
        <v>3823.7410362843498</v>
      </c>
      <c r="G219" s="1">
        <v>365.91644177070242</v>
      </c>
      <c r="H219" s="1">
        <v>4136.1946491376793</v>
      </c>
      <c r="I219" s="1">
        <f t="shared" si="7"/>
        <v>4502.1110909083818</v>
      </c>
      <c r="K219" s="1">
        <f>IFERROR(VLOOKUP(A219,'Raw Data - Approved 2014 SWCAP'!$F$4:$R$588,13,FALSE),0)</f>
        <v>3824</v>
      </c>
      <c r="L219" s="1">
        <f t="shared" si="8"/>
        <v>0</v>
      </c>
    </row>
    <row r="220" spans="1:12">
      <c r="A220" s="1" t="s">
        <v>898</v>
      </c>
      <c r="B220" s="1">
        <v>264</v>
      </c>
      <c r="C220" s="1" t="s">
        <v>271</v>
      </c>
      <c r="D220" s="1">
        <v>18.666790743809663</v>
      </c>
      <c r="E220" s="1">
        <v>20.224745977041199</v>
      </c>
      <c r="G220" s="1">
        <v>-1.5579552332315545</v>
      </c>
      <c r="H220" s="1">
        <v>18.428590020910452</v>
      </c>
      <c r="I220" s="1">
        <f t="shared" si="7"/>
        <v>16.870634787678899</v>
      </c>
      <c r="K220" s="1">
        <f>IFERROR(VLOOKUP(A220,'Raw Data - Approved 2014 SWCAP'!$F$4:$R$588,13,FALSE),0)</f>
        <v>20</v>
      </c>
      <c r="L220" s="1">
        <f t="shared" si="8"/>
        <v>0</v>
      </c>
    </row>
    <row r="221" spans="1:12">
      <c r="A221" s="1" t="s">
        <v>899</v>
      </c>
      <c r="B221" s="1">
        <v>265</v>
      </c>
      <c r="C221" s="1" t="s">
        <v>272</v>
      </c>
      <c r="D221" s="1">
        <v>804.05472722409763</v>
      </c>
      <c r="E221" s="1">
        <v>912.00963890220203</v>
      </c>
      <c r="G221" s="1">
        <v>-107.95491167810468</v>
      </c>
      <c r="H221" s="1">
        <v>793.79445164143908</v>
      </c>
      <c r="I221" s="1">
        <f t="shared" si="7"/>
        <v>685.83953996333435</v>
      </c>
      <c r="K221" s="1">
        <f>IFERROR(VLOOKUP(A221,'Raw Data - Approved 2014 SWCAP'!$F$4:$R$588,13,FALSE),0)</f>
        <v>912</v>
      </c>
      <c r="L221" s="1">
        <f t="shared" si="8"/>
        <v>0</v>
      </c>
    </row>
    <row r="222" spans="1:12">
      <c r="A222" s="1" t="s">
        <v>900</v>
      </c>
      <c r="B222" s="1">
        <v>266</v>
      </c>
      <c r="C222" s="1" t="s">
        <v>273</v>
      </c>
      <c r="D222" s="1">
        <v>1282.4776603617379</v>
      </c>
      <c r="E222" s="1">
        <v>763.48416063330603</v>
      </c>
      <c r="G222" s="1">
        <v>518.99349972843197</v>
      </c>
      <c r="H222" s="1">
        <v>1266.1123884736623</v>
      </c>
      <c r="I222" s="1">
        <f t="shared" si="7"/>
        <v>1785.1058882020943</v>
      </c>
      <c r="K222" s="1">
        <f>IFERROR(VLOOKUP(A222,'Raw Data - Approved 2014 SWCAP'!$F$4:$R$588,13,FALSE),0)</f>
        <v>763</v>
      </c>
      <c r="L222" s="1">
        <f t="shared" si="8"/>
        <v>0</v>
      </c>
    </row>
    <row r="223" spans="1:12">
      <c r="A223" s="1" t="s">
        <v>901</v>
      </c>
      <c r="B223" s="1">
        <v>267</v>
      </c>
      <c r="C223" s="1" t="s">
        <v>274</v>
      </c>
      <c r="D223" s="1">
        <v>766.02978311633717</v>
      </c>
      <c r="E223" s="1">
        <v>751.47571770943796</v>
      </c>
      <c r="G223" s="1">
        <v>14.554065406899538</v>
      </c>
      <c r="H223" s="1">
        <v>756.25473122847336</v>
      </c>
      <c r="I223" s="1">
        <f t="shared" si="7"/>
        <v>770.80879663537291</v>
      </c>
      <c r="K223" s="1">
        <f>IFERROR(VLOOKUP(A223,'Raw Data - Approved 2014 SWCAP'!$F$4:$R$588,13,FALSE),0)</f>
        <v>751</v>
      </c>
      <c r="L223" s="1">
        <f t="shared" si="8"/>
        <v>0</v>
      </c>
    </row>
    <row r="224" spans="1:12">
      <c r="A224" s="1" t="s">
        <v>902</v>
      </c>
      <c r="B224" s="1">
        <v>268</v>
      </c>
      <c r="C224" s="1" t="s">
        <v>275</v>
      </c>
      <c r="D224" s="1">
        <v>9.3333953719048317</v>
      </c>
      <c r="E224" s="1">
        <v>0</v>
      </c>
      <c r="G224" s="1">
        <v>0</v>
      </c>
      <c r="H224" s="1">
        <v>9.2142950104552259</v>
      </c>
      <c r="I224" s="1">
        <f t="shared" si="7"/>
        <v>9.2142950104552259</v>
      </c>
      <c r="K224" s="1">
        <f>IFERROR(VLOOKUP(A224,'Raw Data - Approved 2014 SWCAP'!$F$4:$R$588,13,FALSE),0)</f>
        <v>0</v>
      </c>
      <c r="L224" s="1">
        <f t="shared" si="8"/>
        <v>0</v>
      </c>
    </row>
    <row r="225" spans="1:12">
      <c r="A225" s="1" t="s">
        <v>903</v>
      </c>
      <c r="B225" s="1">
        <v>269</v>
      </c>
      <c r="C225" s="1" t="s">
        <v>276</v>
      </c>
      <c r="D225" s="1">
        <v>1642.67758545525</v>
      </c>
      <c r="E225" s="1">
        <v>1113.3090637049399</v>
      </c>
      <c r="G225" s="1">
        <v>529.36852175030958</v>
      </c>
      <c r="H225" s="1">
        <v>1621.7159218401198</v>
      </c>
      <c r="I225" s="1">
        <f t="shared" si="7"/>
        <v>2151.0844435904291</v>
      </c>
      <c r="K225" s="1">
        <f>IFERROR(VLOOKUP(A225,'Raw Data - Approved 2014 SWCAP'!$F$4:$R$588,13,FALSE),0)</f>
        <v>1113</v>
      </c>
      <c r="L225" s="1">
        <f t="shared" si="8"/>
        <v>0</v>
      </c>
    </row>
    <row r="226" spans="1:12">
      <c r="A226" s="1" t="s">
        <v>904</v>
      </c>
      <c r="B226" s="1">
        <v>270</v>
      </c>
      <c r="C226" s="1" t="s">
        <v>277</v>
      </c>
      <c r="D226" s="1">
        <v>9416.5628610052518</v>
      </c>
      <c r="E226" s="1">
        <v>7005.2590937232198</v>
      </c>
      <c r="G226" s="1">
        <v>2411.3037672820315</v>
      </c>
      <c r="H226" s="1">
        <v>9270.0363532223455</v>
      </c>
      <c r="I226" s="1">
        <f t="shared" si="7"/>
        <v>11681.340120504377</v>
      </c>
      <c r="K226" s="1">
        <f>IFERROR(VLOOKUP(A226,'Raw Data - Approved 2014 SWCAP'!$F$4:$R$588,13,FALSE),0)</f>
        <v>7005</v>
      </c>
      <c r="L226" s="1">
        <f t="shared" si="8"/>
        <v>0</v>
      </c>
    </row>
    <row r="227" spans="1:12">
      <c r="A227" s="1" t="s">
        <v>905</v>
      </c>
      <c r="B227" s="1">
        <v>271</v>
      </c>
      <c r="C227" s="1" t="s">
        <v>278</v>
      </c>
      <c r="D227" s="1">
        <v>4197.9538294967506</v>
      </c>
      <c r="E227" s="1">
        <v>1504.21548204244</v>
      </c>
      <c r="G227" s="1">
        <v>2693.7383474543099</v>
      </c>
      <c r="H227" s="1">
        <v>4144.3851335914169</v>
      </c>
      <c r="I227" s="1">
        <f t="shared" si="7"/>
        <v>6838.1234810457263</v>
      </c>
      <c r="K227" s="1">
        <f>IFERROR(VLOOKUP(A227,'Raw Data - Approved 2014 SWCAP'!$F$4:$R$588,13,FALSE),0)</f>
        <v>1504</v>
      </c>
      <c r="L227" s="1">
        <f t="shared" si="8"/>
        <v>0</v>
      </c>
    </row>
    <row r="228" spans="1:12">
      <c r="A228" s="1" t="s">
        <v>907</v>
      </c>
      <c r="B228" s="1">
        <v>273</v>
      </c>
      <c r="C228" s="1" t="s">
        <v>280</v>
      </c>
      <c r="D228" s="1">
        <v>44738.715020753887</v>
      </c>
      <c r="E228" s="1">
        <v>41209.146297895699</v>
      </c>
      <c r="F228" s="1">
        <v>-1</v>
      </c>
      <c r="G228" s="1">
        <v>3530.5687228581996</v>
      </c>
      <c r="H228" s="1">
        <v>44040.465760305749</v>
      </c>
      <c r="I228" s="1">
        <f t="shared" si="7"/>
        <v>47571.034483163952</v>
      </c>
      <c r="K228" s="1">
        <f>IFERROR(VLOOKUP(A228,'Raw Data - Approved 2014 SWCAP'!$F$4:$R$588,13,FALSE),0)</f>
        <v>41209</v>
      </c>
      <c r="L228" s="1">
        <f t="shared" si="8"/>
        <v>0</v>
      </c>
    </row>
    <row r="229" spans="1:12">
      <c r="A229" s="1" t="s">
        <v>908</v>
      </c>
      <c r="B229" s="1">
        <v>274</v>
      </c>
      <c r="C229" s="1" t="s">
        <v>281</v>
      </c>
      <c r="D229" s="1">
        <v>12600.083752071523</v>
      </c>
      <c r="E229" s="1">
        <v>10215.076776685301</v>
      </c>
      <c r="G229" s="1">
        <v>2385.0069753862513</v>
      </c>
      <c r="H229" s="1">
        <v>12439.298264114555</v>
      </c>
      <c r="I229" s="1">
        <f t="shared" si="7"/>
        <v>14824.305239500807</v>
      </c>
      <c r="K229" s="1">
        <f>IFERROR(VLOOKUP(A229,'Raw Data - Approved 2014 SWCAP'!$F$4:$R$588,13,FALSE),0)</f>
        <v>10215</v>
      </c>
      <c r="L229" s="1">
        <f t="shared" si="8"/>
        <v>0</v>
      </c>
    </row>
    <row r="230" spans="1:12">
      <c r="A230" s="1" t="s">
        <v>909</v>
      </c>
      <c r="B230" s="1">
        <v>275</v>
      </c>
      <c r="C230" s="1" t="s">
        <v>282</v>
      </c>
      <c r="D230" s="1">
        <v>4177.2129508925173</v>
      </c>
      <c r="E230" s="1">
        <v>3858.50231843239</v>
      </c>
      <c r="G230" s="1">
        <v>318.71063246012307</v>
      </c>
      <c r="H230" s="1">
        <v>4123.9089224570716</v>
      </c>
      <c r="I230" s="1">
        <f t="shared" si="7"/>
        <v>4442.6195549171944</v>
      </c>
      <c r="K230" s="1">
        <f>IFERROR(VLOOKUP(A230,'Raw Data - Approved 2014 SWCAP'!$F$4:$R$588,13,FALSE),0)</f>
        <v>3859</v>
      </c>
      <c r="L230" s="1">
        <f t="shared" si="8"/>
        <v>0</v>
      </c>
    </row>
    <row r="231" spans="1:12">
      <c r="A231" s="1" t="s">
        <v>910</v>
      </c>
      <c r="B231" s="1">
        <v>276</v>
      </c>
      <c r="C231" s="1" t="s">
        <v>283</v>
      </c>
      <c r="D231" s="1">
        <v>30.419955286208339</v>
      </c>
      <c r="E231" s="1">
        <v>27.809025718431698</v>
      </c>
      <c r="G231" s="1">
        <v>2.6109295677766653</v>
      </c>
      <c r="H231" s="1">
        <v>30.03177633037259</v>
      </c>
      <c r="I231" s="1">
        <f t="shared" si="7"/>
        <v>32.642705898149259</v>
      </c>
      <c r="K231" s="1">
        <f>IFERROR(VLOOKUP(A231,'Raw Data - Approved 2014 SWCAP'!$F$4:$R$588,13,FALSE),0)</f>
        <v>28</v>
      </c>
      <c r="L231" s="1">
        <f t="shared" si="8"/>
        <v>0</v>
      </c>
    </row>
    <row r="232" spans="1:12">
      <c r="A232" s="1" t="s">
        <v>911</v>
      </c>
      <c r="B232" s="1">
        <v>277</v>
      </c>
      <c r="C232" s="1" t="s">
        <v>284</v>
      </c>
      <c r="D232" s="1">
        <v>3737.5063244827788</v>
      </c>
      <c r="E232" s="1">
        <v>3050.1445026625302</v>
      </c>
      <c r="G232" s="1">
        <v>687.3618218202505</v>
      </c>
      <c r="H232" s="1">
        <v>3689.813246408959</v>
      </c>
      <c r="I232" s="1">
        <f t="shared" si="7"/>
        <v>4377.1750682292095</v>
      </c>
      <c r="K232" s="1">
        <f>IFERROR(VLOOKUP(A232,'Raw Data - Approved 2014 SWCAP'!$F$4:$R$588,13,FALSE),0)</f>
        <v>3050</v>
      </c>
      <c r="L232" s="1">
        <f t="shared" si="8"/>
        <v>0</v>
      </c>
    </row>
    <row r="233" spans="1:12">
      <c r="A233" s="1" t="s">
        <v>912</v>
      </c>
      <c r="B233" s="1">
        <v>278</v>
      </c>
      <c r="C233" s="1" t="s">
        <v>285</v>
      </c>
      <c r="D233" s="1">
        <v>256.4955320723476</v>
      </c>
      <c r="E233" s="1">
        <v>338.13247180365801</v>
      </c>
      <c r="G233" s="1">
        <v>-81.63693973131025</v>
      </c>
      <c r="H233" s="1">
        <v>253.2224776947325</v>
      </c>
      <c r="I233" s="1">
        <f t="shared" si="7"/>
        <v>171.58553796342227</v>
      </c>
      <c r="K233" s="1">
        <f>IFERROR(VLOOKUP(A233,'Raw Data - Approved 2014 SWCAP'!$F$4:$R$588,13,FALSE),0)</f>
        <v>338</v>
      </c>
      <c r="L233" s="1">
        <f t="shared" si="8"/>
        <v>0</v>
      </c>
    </row>
    <row r="234" spans="1:12">
      <c r="A234" s="1" t="s">
        <v>913</v>
      </c>
      <c r="B234" s="1">
        <v>279</v>
      </c>
      <c r="C234" s="1" t="s">
        <v>286</v>
      </c>
      <c r="D234" s="1">
        <v>2697.0055811704251</v>
      </c>
      <c r="E234" s="1">
        <v>2904.4631292966501</v>
      </c>
      <c r="G234" s="1">
        <v>-207.45754812622783</v>
      </c>
      <c r="H234" s="1">
        <v>2662.5899878359878</v>
      </c>
      <c r="I234" s="1">
        <f t="shared" si="7"/>
        <v>2455.1324397097601</v>
      </c>
      <c r="K234" s="1">
        <f>IFERROR(VLOOKUP(A234,'Raw Data - Approved 2014 SWCAP'!$F$4:$R$588,13,FALSE),0)</f>
        <v>2904</v>
      </c>
      <c r="L234" s="1">
        <f t="shared" si="8"/>
        <v>0</v>
      </c>
    </row>
    <row r="235" spans="1:12">
      <c r="A235" s="1" t="s">
        <v>914</v>
      </c>
      <c r="B235" s="1">
        <v>280</v>
      </c>
      <c r="C235" s="1" t="s">
        <v>287</v>
      </c>
      <c r="D235" s="1">
        <v>20.740878604232961</v>
      </c>
      <c r="E235" s="1">
        <v>54.354004813298303</v>
      </c>
      <c r="G235" s="1">
        <v>-33.613126209065307</v>
      </c>
      <c r="H235" s="1">
        <v>20.47621113434495</v>
      </c>
      <c r="I235" s="1">
        <f t="shared" si="7"/>
        <v>-13.136915074720356</v>
      </c>
      <c r="K235" s="1">
        <f>IFERROR(VLOOKUP(A235,'Raw Data - Approved 2014 SWCAP'!$F$4:$R$588,13,FALSE),0)</f>
        <v>54</v>
      </c>
      <c r="L235" s="1">
        <f t="shared" si="8"/>
        <v>0</v>
      </c>
    </row>
    <row r="236" spans="1:12">
      <c r="A236" s="1" t="s">
        <v>915</v>
      </c>
      <c r="B236" s="1">
        <v>281</v>
      </c>
      <c r="C236" s="1" t="s">
        <v>288</v>
      </c>
      <c r="D236" s="1">
        <v>180.79132516689728</v>
      </c>
      <c r="E236" s="1">
        <v>100.491706573424</v>
      </c>
      <c r="G236" s="1">
        <v>80.299618593473738</v>
      </c>
      <c r="H236" s="1">
        <v>178.48430705437346</v>
      </c>
      <c r="I236" s="1">
        <f t="shared" si="7"/>
        <v>258.78392564784718</v>
      </c>
      <c r="K236" s="1">
        <f>IFERROR(VLOOKUP(A236,'Raw Data - Approved 2014 SWCAP'!$F$4:$R$588,13,FALSE),0)</f>
        <v>100</v>
      </c>
      <c r="L236" s="1">
        <f t="shared" si="8"/>
        <v>0</v>
      </c>
    </row>
    <row r="237" spans="1:12">
      <c r="A237" s="1" t="s">
        <v>916</v>
      </c>
      <c r="B237" s="1">
        <v>282</v>
      </c>
      <c r="C237" s="1" t="s">
        <v>289</v>
      </c>
      <c r="D237" s="1">
        <v>3.4568131007054932</v>
      </c>
      <c r="E237" s="1">
        <v>0.63202331178253801</v>
      </c>
      <c r="G237" s="1">
        <v>2.8247897889229554</v>
      </c>
      <c r="H237" s="1">
        <v>3.412701855724158</v>
      </c>
      <c r="I237" s="1">
        <f t="shared" si="7"/>
        <v>6.2374916446471129</v>
      </c>
      <c r="K237" s="1">
        <f>IFERROR(VLOOKUP(A237,'Raw Data - Approved 2014 SWCAP'!$F$4:$R$588,13,FALSE),0)</f>
        <v>1</v>
      </c>
      <c r="L237" s="1">
        <f t="shared" si="8"/>
        <v>0</v>
      </c>
    </row>
    <row r="238" spans="1:12">
      <c r="A238" s="1" t="s">
        <v>918</v>
      </c>
      <c r="B238" s="1">
        <v>284</v>
      </c>
      <c r="C238" s="1" t="s">
        <v>291</v>
      </c>
      <c r="D238" s="1">
        <v>47.012658169594701</v>
      </c>
      <c r="E238" s="1">
        <v>49.929841630820498</v>
      </c>
      <c r="G238" s="1">
        <v>-2.917183461225799</v>
      </c>
      <c r="H238" s="1">
        <v>46.412745237848547</v>
      </c>
      <c r="I238" s="1">
        <f t="shared" si="7"/>
        <v>43.49556177662275</v>
      </c>
      <c r="K238" s="1">
        <f>IFERROR(VLOOKUP(A238,'Raw Data - Approved 2014 SWCAP'!$F$4:$R$588,13,FALSE),0)</f>
        <v>50</v>
      </c>
      <c r="L238" s="1">
        <f t="shared" si="8"/>
        <v>0</v>
      </c>
    </row>
    <row r="239" spans="1:12">
      <c r="A239" s="1" t="s">
        <v>919</v>
      </c>
      <c r="B239" s="1">
        <v>285</v>
      </c>
      <c r="C239" s="1" t="s">
        <v>292</v>
      </c>
      <c r="D239" s="1">
        <v>30.419955286208339</v>
      </c>
      <c r="E239" s="1">
        <v>30.9691422773444</v>
      </c>
      <c r="G239" s="1">
        <v>-0.54918699113602476</v>
      </c>
      <c r="H239" s="1">
        <v>30.03177633037259</v>
      </c>
      <c r="I239" s="1">
        <f t="shared" si="7"/>
        <v>29.482589339236565</v>
      </c>
      <c r="K239" s="1">
        <f>IFERROR(VLOOKUP(A239,'Raw Data - Approved 2014 SWCAP'!$F$4:$R$588,13,FALSE),0)</f>
        <v>31</v>
      </c>
      <c r="L239" s="1">
        <f t="shared" si="8"/>
        <v>0</v>
      </c>
    </row>
    <row r="240" spans="1:12">
      <c r="A240" s="1" t="s">
        <v>921</v>
      </c>
      <c r="B240" s="1">
        <v>287</v>
      </c>
      <c r="C240" s="1" t="s">
        <v>294</v>
      </c>
      <c r="D240" s="1">
        <v>886.32687902088833</v>
      </c>
      <c r="E240" s="1">
        <v>815.31007219947401</v>
      </c>
      <c r="G240" s="1">
        <v>71.016806821414349</v>
      </c>
      <c r="H240" s="1">
        <v>875.01675580767403</v>
      </c>
      <c r="I240" s="1">
        <f t="shared" si="7"/>
        <v>946.03356262908835</v>
      </c>
      <c r="K240" s="1">
        <f>IFERROR(VLOOKUP(A240,'Raw Data - Approved 2014 SWCAP'!$F$4:$R$588,13,FALSE),0)</f>
        <v>815</v>
      </c>
      <c r="L240" s="1">
        <f t="shared" si="8"/>
        <v>0</v>
      </c>
    </row>
    <row r="241" spans="1:12">
      <c r="A241" s="1" t="s">
        <v>922</v>
      </c>
      <c r="B241" s="1">
        <v>288</v>
      </c>
      <c r="C241" s="1" t="s">
        <v>295</v>
      </c>
      <c r="D241" s="1">
        <v>3023.3287378770237</v>
      </c>
      <c r="E241" s="1">
        <v>3640.4542758674202</v>
      </c>
      <c r="G241" s="1">
        <v>-617.12553799039472</v>
      </c>
      <c r="H241" s="1">
        <v>2984.749043016348</v>
      </c>
      <c r="I241" s="1">
        <f t="shared" si="7"/>
        <v>2367.6235050259534</v>
      </c>
      <c r="K241" s="1">
        <f>IFERROR(VLOOKUP(A241,'Raw Data - Approved 2014 SWCAP'!$F$4:$R$588,13,FALSE),0)</f>
        <v>3640</v>
      </c>
      <c r="L241" s="1">
        <f t="shared" si="8"/>
        <v>0</v>
      </c>
    </row>
    <row r="242" spans="1:12">
      <c r="A242" s="1" t="s">
        <v>923</v>
      </c>
      <c r="B242" s="1">
        <v>289</v>
      </c>
      <c r="C242" s="1" t="s">
        <v>296</v>
      </c>
      <c r="D242" s="1">
        <v>30.419955286208339</v>
      </c>
      <c r="E242" s="1">
        <v>52.457934877950699</v>
      </c>
      <c r="G242" s="1">
        <v>-22.037979591742314</v>
      </c>
      <c r="H242" s="1">
        <v>30.03177633037259</v>
      </c>
      <c r="I242" s="1">
        <f t="shared" si="7"/>
        <v>7.9937967386302766</v>
      </c>
      <c r="K242" s="1">
        <f>IFERROR(VLOOKUP(A242,'Raw Data - Approved 2014 SWCAP'!$F$4:$R$588,13,FALSE),0)</f>
        <v>52</v>
      </c>
      <c r="L242" s="1">
        <f t="shared" si="8"/>
        <v>0</v>
      </c>
    </row>
    <row r="243" spans="1:12">
      <c r="A243" s="1" t="s">
        <v>924</v>
      </c>
      <c r="B243" s="1">
        <v>290</v>
      </c>
      <c r="C243" s="1" t="s">
        <v>297</v>
      </c>
      <c r="D243" s="1">
        <v>0.69136262014109862</v>
      </c>
      <c r="E243" s="1">
        <v>0</v>
      </c>
      <c r="G243" s="1">
        <v>0</v>
      </c>
      <c r="H243" s="1">
        <v>0.68254037114483157</v>
      </c>
      <c r="I243" s="1">
        <f t="shared" si="7"/>
        <v>0.68254037114483157</v>
      </c>
      <c r="K243" s="1">
        <f>IFERROR(VLOOKUP(A243,'Raw Data - Approved 2014 SWCAP'!$F$4:$R$588,13,FALSE),0)</f>
        <v>0</v>
      </c>
      <c r="L243" s="1">
        <f t="shared" si="8"/>
        <v>0</v>
      </c>
    </row>
    <row r="244" spans="1:12">
      <c r="A244" s="1" t="s">
        <v>925</v>
      </c>
      <c r="B244" s="1">
        <v>291</v>
      </c>
      <c r="C244" s="1" t="s">
        <v>298</v>
      </c>
      <c r="D244" s="1">
        <v>0</v>
      </c>
      <c r="E244" s="1">
        <v>41.713538577647498</v>
      </c>
      <c r="G244" s="1">
        <v>-41.713538577647505</v>
      </c>
      <c r="H244" s="1">
        <v>0</v>
      </c>
      <c r="I244" s="1">
        <f t="shared" si="7"/>
        <v>-41.713538577647505</v>
      </c>
      <c r="K244" s="1">
        <f>IFERROR(VLOOKUP(A244,'Raw Data - Approved 2014 SWCAP'!$F$4:$R$588,13,FALSE),0)</f>
        <v>42</v>
      </c>
      <c r="L244" s="1">
        <f t="shared" si="8"/>
        <v>0</v>
      </c>
    </row>
    <row r="245" spans="1:12">
      <c r="A245" s="1" t="s">
        <v>926</v>
      </c>
      <c r="B245" s="1">
        <v>292</v>
      </c>
      <c r="C245" s="1" t="s">
        <v>299</v>
      </c>
      <c r="D245" s="1">
        <v>1245.489760184189</v>
      </c>
      <c r="E245" s="1">
        <v>1228.0212947934699</v>
      </c>
      <c r="G245" s="1">
        <v>17.468465390717746</v>
      </c>
      <c r="H245" s="1">
        <v>1229.596478617414</v>
      </c>
      <c r="I245" s="1">
        <f t="shared" si="7"/>
        <v>1247.0649440081318</v>
      </c>
      <c r="K245" s="1">
        <f>IFERROR(VLOOKUP(A245,'Raw Data - Approved 2014 SWCAP'!$F$4:$R$588,13,FALSE),0)</f>
        <v>1228</v>
      </c>
      <c r="L245" s="1">
        <f t="shared" si="8"/>
        <v>0</v>
      </c>
    </row>
    <row r="246" spans="1:12">
      <c r="A246" s="1" t="s">
        <v>928</v>
      </c>
      <c r="B246" s="1">
        <v>295</v>
      </c>
      <c r="C246" s="1" t="s">
        <v>302</v>
      </c>
      <c r="D246" s="1">
        <v>1292.8480996638543</v>
      </c>
      <c r="E246" s="1">
        <v>1112.3610287372701</v>
      </c>
      <c r="G246" s="1">
        <v>180.48707092658742</v>
      </c>
      <c r="H246" s="1">
        <v>1276.3504940408347</v>
      </c>
      <c r="I246" s="1">
        <f t="shared" si="7"/>
        <v>1456.8375649674222</v>
      </c>
      <c r="K246" s="1">
        <f>IFERROR(VLOOKUP(A246,'Raw Data - Approved 2014 SWCAP'!$F$4:$R$588,13,FALSE),0)</f>
        <v>1112</v>
      </c>
      <c r="L246" s="1">
        <f t="shared" si="8"/>
        <v>0</v>
      </c>
    </row>
    <row r="247" spans="1:12">
      <c r="A247" s="1" t="s">
        <v>929</v>
      </c>
      <c r="B247" s="1">
        <v>296</v>
      </c>
      <c r="C247" s="1" t="s">
        <v>303</v>
      </c>
      <c r="D247" s="1">
        <v>13202.26059421442</v>
      </c>
      <c r="E247" s="1">
        <v>13522.138755587401</v>
      </c>
      <c r="G247" s="1">
        <v>-319.87816137298216</v>
      </c>
      <c r="H247" s="1">
        <v>13033.790927381704</v>
      </c>
      <c r="I247" s="1">
        <f t="shared" si="7"/>
        <v>12713.912766008722</v>
      </c>
      <c r="K247" s="1">
        <f>IFERROR(VLOOKUP(A247,'Raw Data - Approved 2014 SWCAP'!$F$4:$R$588,13,FALSE),0)</f>
        <v>13522</v>
      </c>
      <c r="L247" s="1">
        <f t="shared" si="8"/>
        <v>0</v>
      </c>
    </row>
    <row r="248" spans="1:12">
      <c r="A248" s="1" t="s">
        <v>930</v>
      </c>
      <c r="B248" s="1">
        <v>297</v>
      </c>
      <c r="C248" s="1" t="s">
        <v>304</v>
      </c>
      <c r="D248" s="1">
        <v>4350.053605927792</v>
      </c>
      <c r="E248" s="1">
        <v>3434.4146762263099</v>
      </c>
      <c r="G248" s="1">
        <v>915.63892970148061</v>
      </c>
      <c r="H248" s="1">
        <v>4294.5440152432793</v>
      </c>
      <c r="I248" s="1">
        <f t="shared" si="7"/>
        <v>5210.1829449447596</v>
      </c>
      <c r="K248" s="1">
        <f>IFERROR(VLOOKUP(A248,'Raw Data - Approved 2014 SWCAP'!$F$4:$R$588,13,FALSE),0)</f>
        <v>3434</v>
      </c>
      <c r="L248" s="1">
        <f t="shared" si="8"/>
        <v>0</v>
      </c>
    </row>
    <row r="249" spans="1:12">
      <c r="A249" s="1" t="s">
        <v>931</v>
      </c>
      <c r="B249" s="1">
        <v>298</v>
      </c>
      <c r="C249" s="1" t="s">
        <v>305</v>
      </c>
      <c r="D249" s="1">
        <v>1375.120251460645</v>
      </c>
      <c r="E249" s="1">
        <v>1056.7429773004001</v>
      </c>
      <c r="G249" s="1">
        <v>318.37727416024154</v>
      </c>
      <c r="H249" s="1">
        <v>1357.5727982070698</v>
      </c>
      <c r="I249" s="1">
        <f t="shared" si="7"/>
        <v>1675.9500723673113</v>
      </c>
      <c r="K249" s="1">
        <f>IFERROR(VLOOKUP(A249,'Raw Data - Approved 2014 SWCAP'!$F$4:$R$588,13,FALSE),0)</f>
        <v>1057</v>
      </c>
      <c r="L249" s="1">
        <f t="shared" si="8"/>
        <v>0</v>
      </c>
    </row>
    <row r="250" spans="1:12">
      <c r="A250" s="1" t="s">
        <v>932</v>
      </c>
      <c r="B250" s="1">
        <v>299</v>
      </c>
      <c r="C250" s="1" t="s">
        <v>306</v>
      </c>
      <c r="D250" s="1">
        <v>2862.7122447202387</v>
      </c>
      <c r="E250" s="1">
        <v>327.38807550335503</v>
      </c>
      <c r="G250" s="1">
        <v>2535.324169216884</v>
      </c>
      <c r="H250" s="1">
        <v>2818.5768716348252</v>
      </c>
      <c r="I250" s="1">
        <f t="shared" si="7"/>
        <v>5353.9010408517097</v>
      </c>
      <c r="K250" s="1">
        <f>IFERROR(VLOOKUP(A250,'Raw Data - Approved 2014 SWCAP'!$F$4:$R$588,13,FALSE),0)</f>
        <v>327</v>
      </c>
      <c r="L250" s="1">
        <f t="shared" si="8"/>
        <v>0</v>
      </c>
    </row>
    <row r="251" spans="1:12">
      <c r="A251" s="1" t="s">
        <v>933</v>
      </c>
      <c r="B251" s="1">
        <v>300</v>
      </c>
      <c r="C251" s="1" t="s">
        <v>307</v>
      </c>
      <c r="D251" s="1">
        <v>44816.199125406441</v>
      </c>
      <c r="E251" s="1">
        <v>43554.62248487</v>
      </c>
      <c r="G251" s="1">
        <v>1261.5766405363918</v>
      </c>
      <c r="H251" s="1">
        <v>44244.314478721419</v>
      </c>
      <c r="I251" s="1">
        <f t="shared" si="7"/>
        <v>45505.891119257809</v>
      </c>
      <c r="K251" s="1">
        <f>IFERROR(VLOOKUP(A251,'Raw Data - Approved 2014 SWCAP'!$F$4:$R$588,13,FALSE),0)</f>
        <v>43555</v>
      </c>
      <c r="L251" s="1">
        <f t="shared" si="8"/>
        <v>0</v>
      </c>
    </row>
    <row r="252" spans="1:12">
      <c r="A252" s="1" t="s">
        <v>934</v>
      </c>
      <c r="B252" s="1">
        <v>301</v>
      </c>
      <c r="C252" s="1" t="s">
        <v>308</v>
      </c>
      <c r="D252" s="1">
        <v>2615.724918506141</v>
      </c>
      <c r="E252" s="1">
        <v>1793.68215883884</v>
      </c>
      <c r="G252" s="1">
        <v>822.04275966729813</v>
      </c>
      <c r="H252" s="1">
        <v>2581.115194224114</v>
      </c>
      <c r="I252" s="1">
        <f t="shared" si="7"/>
        <v>3403.157953891412</v>
      </c>
      <c r="K252" s="1">
        <f>IFERROR(VLOOKUP(A252,'Raw Data - Approved 2014 SWCAP'!$F$4:$R$588,13,FALSE),0)</f>
        <v>1794</v>
      </c>
      <c r="L252" s="1">
        <f t="shared" si="8"/>
        <v>0</v>
      </c>
    </row>
    <row r="253" spans="1:12">
      <c r="A253" s="1" t="s">
        <v>935</v>
      </c>
      <c r="B253" s="1">
        <v>302</v>
      </c>
      <c r="C253" s="1" t="s">
        <v>309</v>
      </c>
      <c r="D253" s="1">
        <v>969.98175605796132</v>
      </c>
      <c r="E253" s="1">
        <v>1149.01838082065</v>
      </c>
      <c r="G253" s="1">
        <v>-179.03662476269278</v>
      </c>
      <c r="H253" s="1">
        <v>957.60414071619857</v>
      </c>
      <c r="I253" s="1">
        <f t="shared" si="7"/>
        <v>778.56751595350579</v>
      </c>
      <c r="K253" s="1">
        <f>IFERROR(VLOOKUP(A253,'Raw Data - Approved 2014 SWCAP'!$F$4:$R$588,13,FALSE),0)</f>
        <v>1149</v>
      </c>
      <c r="L253" s="1">
        <f t="shared" si="8"/>
        <v>0</v>
      </c>
    </row>
    <row r="254" spans="1:12">
      <c r="A254" s="1" t="s">
        <v>936</v>
      </c>
      <c r="B254" s="1">
        <v>303</v>
      </c>
      <c r="C254" s="1" t="s">
        <v>310</v>
      </c>
      <c r="D254" s="1">
        <v>2342.336557038042</v>
      </c>
      <c r="E254" s="1">
        <v>2458.5706828340699</v>
      </c>
      <c r="G254" s="1">
        <v>-116.23412579603085</v>
      </c>
      <c r="H254" s="1">
        <v>2312.446777438689</v>
      </c>
      <c r="I254" s="1">
        <f t="shared" si="7"/>
        <v>2196.2126516426583</v>
      </c>
      <c r="K254" s="1">
        <f>IFERROR(VLOOKUP(A254,'Raw Data - Approved 2014 SWCAP'!$F$4:$R$588,13,FALSE),0)</f>
        <v>2459</v>
      </c>
      <c r="L254" s="1">
        <f t="shared" si="8"/>
        <v>0</v>
      </c>
    </row>
    <row r="255" spans="1:12">
      <c r="A255" s="1" t="s">
        <v>937</v>
      </c>
      <c r="B255" s="1">
        <v>304</v>
      </c>
      <c r="C255" s="1" t="s">
        <v>311</v>
      </c>
      <c r="D255" s="1">
        <v>306.96500334264778</v>
      </c>
      <c r="E255" s="1">
        <v>444.31238818312403</v>
      </c>
      <c r="G255" s="1">
        <v>-137.34738484047645</v>
      </c>
      <c r="H255" s="1">
        <v>303.04792478830518</v>
      </c>
      <c r="I255" s="1">
        <f t="shared" si="7"/>
        <v>165.70053994782873</v>
      </c>
      <c r="K255" s="1">
        <f>IFERROR(VLOOKUP(A255,'Raw Data - Approved 2014 SWCAP'!$F$4:$R$588,13,FALSE),0)</f>
        <v>444</v>
      </c>
      <c r="L255" s="1">
        <f t="shared" si="8"/>
        <v>0</v>
      </c>
    </row>
    <row r="256" spans="1:12">
      <c r="A256" s="1" t="s">
        <v>940</v>
      </c>
      <c r="B256" s="1">
        <v>307</v>
      </c>
      <c r="C256" s="1" t="s">
        <v>314</v>
      </c>
      <c r="D256" s="1">
        <v>19099.238062707918</v>
      </c>
      <c r="E256" s="1">
        <v>15903.602594384</v>
      </c>
      <c r="G256" s="1">
        <v>3195.6354683239151</v>
      </c>
      <c r="H256" s="1">
        <v>18855.519023061544</v>
      </c>
      <c r="I256" s="1">
        <f t="shared" si="7"/>
        <v>22051.15449138546</v>
      </c>
      <c r="K256" s="1">
        <f>IFERROR(VLOOKUP(A256,'Raw Data - Approved 2014 SWCAP'!$F$4:$R$588,13,FALSE),0)</f>
        <v>15904</v>
      </c>
      <c r="L256" s="1">
        <f t="shared" si="8"/>
        <v>0</v>
      </c>
    </row>
    <row r="257" spans="1:12">
      <c r="A257" s="1" t="s">
        <v>941</v>
      </c>
      <c r="B257" s="1">
        <v>308</v>
      </c>
      <c r="C257" s="1" t="s">
        <v>315</v>
      </c>
      <c r="D257" s="1">
        <v>3724.3704347000976</v>
      </c>
      <c r="E257" s="1">
        <v>3154.4283491066499</v>
      </c>
      <c r="G257" s="1">
        <v>569.94208559345077</v>
      </c>
      <c r="H257" s="1">
        <v>3676.8449793572072</v>
      </c>
      <c r="I257" s="1">
        <f t="shared" si="7"/>
        <v>4246.7870649506576</v>
      </c>
      <c r="K257" s="1">
        <f>IFERROR(VLOOKUP(A257,'Raw Data - Approved 2014 SWCAP'!$F$4:$R$588,13,FALSE),0)</f>
        <v>3154</v>
      </c>
      <c r="L257" s="1">
        <f t="shared" si="8"/>
        <v>0</v>
      </c>
    </row>
    <row r="258" spans="1:12">
      <c r="A258" s="1" t="s">
        <v>942</v>
      </c>
      <c r="B258" s="1">
        <v>309</v>
      </c>
      <c r="C258" s="1" t="s">
        <v>316</v>
      </c>
      <c r="D258" s="1">
        <v>1216.1068488281924</v>
      </c>
      <c r="E258" s="1">
        <v>1180.93555806567</v>
      </c>
      <c r="G258" s="1">
        <v>35.171290762520137</v>
      </c>
      <c r="H258" s="1">
        <v>1200.5885128437587</v>
      </c>
      <c r="I258" s="1">
        <f t="shared" si="7"/>
        <v>1235.7598036062789</v>
      </c>
      <c r="K258" s="1">
        <f>IFERROR(VLOOKUP(A258,'Raw Data - Approved 2014 SWCAP'!$F$4:$R$588,13,FALSE),0)</f>
        <v>1181</v>
      </c>
      <c r="L258" s="1">
        <f t="shared" si="8"/>
        <v>0</v>
      </c>
    </row>
    <row r="259" spans="1:12">
      <c r="A259" s="1" t="s">
        <v>945</v>
      </c>
      <c r="B259" s="1">
        <v>312</v>
      </c>
      <c r="C259" s="1" t="s">
        <v>319</v>
      </c>
      <c r="D259" s="1">
        <v>0.69136262014109862</v>
      </c>
      <c r="E259" s="1">
        <v>0</v>
      </c>
      <c r="G259" s="1">
        <v>0</v>
      </c>
      <c r="H259" s="1">
        <v>0.68254037114483157</v>
      </c>
      <c r="I259" s="1">
        <f t="shared" si="7"/>
        <v>0.68254037114483157</v>
      </c>
      <c r="K259" s="1">
        <f>IFERROR(VLOOKUP(A259,'Raw Data - Approved 2014 SWCAP'!$F$4:$R$588,13,FALSE),0)</f>
        <v>0</v>
      </c>
      <c r="L259" s="1">
        <f t="shared" si="8"/>
        <v>0</v>
      </c>
    </row>
    <row r="260" spans="1:12">
      <c r="A260" s="1" t="s">
        <v>946</v>
      </c>
      <c r="B260" s="1">
        <v>313</v>
      </c>
      <c r="C260" s="1" t="s">
        <v>320</v>
      </c>
      <c r="D260" s="1">
        <v>15.901340263245267</v>
      </c>
      <c r="E260" s="1">
        <v>17.064629418128501</v>
      </c>
      <c r="G260" s="1">
        <v>-1.1632891548832589</v>
      </c>
      <c r="H260" s="1">
        <v>15.698428536331127</v>
      </c>
      <c r="I260" s="1">
        <f t="shared" si="7"/>
        <v>14.535139381447868</v>
      </c>
      <c r="K260" s="1">
        <f>IFERROR(VLOOKUP(A260,'Raw Data - Approved 2014 SWCAP'!$F$4:$R$588,13,FALSE),0)</f>
        <v>17</v>
      </c>
      <c r="L260" s="1">
        <f t="shared" si="8"/>
        <v>0</v>
      </c>
    </row>
    <row r="261" spans="1:12">
      <c r="A261" s="1" t="s">
        <v>947</v>
      </c>
      <c r="B261" s="1">
        <v>314</v>
      </c>
      <c r="C261" s="1" t="s">
        <v>321</v>
      </c>
      <c r="D261" s="1">
        <v>2.0740878604232962</v>
      </c>
      <c r="E261" s="1">
        <v>87.851240337772794</v>
      </c>
      <c r="G261" s="1">
        <v>-85.777152477349489</v>
      </c>
      <c r="H261" s="1">
        <v>2.047621113434495</v>
      </c>
      <c r="I261" s="1">
        <f t="shared" si="7"/>
        <v>-83.729531363914987</v>
      </c>
      <c r="K261" s="1">
        <f>IFERROR(VLOOKUP(A261,'Raw Data - Approved 2014 SWCAP'!$F$4:$R$588,13,FALSE),0)</f>
        <v>88</v>
      </c>
      <c r="L261" s="1">
        <f t="shared" si="8"/>
        <v>0</v>
      </c>
    </row>
    <row r="262" spans="1:12">
      <c r="A262" s="1" t="s">
        <v>949</v>
      </c>
      <c r="B262" s="1">
        <v>316</v>
      </c>
      <c r="C262" s="1" t="s">
        <v>323</v>
      </c>
      <c r="D262" s="1">
        <v>0.69136262014109862</v>
      </c>
      <c r="E262" s="1">
        <v>1.89606993534761</v>
      </c>
      <c r="G262" s="1">
        <v>-1.2047073152065155</v>
      </c>
      <c r="H262" s="1">
        <v>0.68254037114483157</v>
      </c>
      <c r="I262" s="1">
        <f t="shared" si="7"/>
        <v>-0.52216694406168396</v>
      </c>
      <c r="K262" s="1">
        <f>IFERROR(VLOOKUP(A262,'Raw Data - Approved 2014 SWCAP'!$F$4:$R$588,13,FALSE),0)</f>
        <v>2</v>
      </c>
      <c r="L262" s="1">
        <f t="shared" si="8"/>
        <v>0</v>
      </c>
    </row>
    <row r="263" spans="1:12">
      <c r="A263" s="1" t="s">
        <v>951</v>
      </c>
      <c r="B263" s="1">
        <v>318</v>
      </c>
      <c r="C263" s="1" t="s">
        <v>325</v>
      </c>
      <c r="D263" s="1">
        <v>0</v>
      </c>
      <c r="E263" s="1">
        <v>1.26404662356508</v>
      </c>
      <c r="G263" s="1">
        <v>-1.2640466235650762</v>
      </c>
      <c r="H263" s="1">
        <v>0</v>
      </c>
      <c r="I263" s="1">
        <f t="shared" si="7"/>
        <v>-1.2640466235650762</v>
      </c>
      <c r="K263" s="1">
        <f>IFERROR(VLOOKUP(A263,'Raw Data - Approved 2014 SWCAP'!$F$4:$R$588,13,FALSE),0)</f>
        <v>1</v>
      </c>
      <c r="L263" s="1">
        <f t="shared" si="8"/>
        <v>0</v>
      </c>
    </row>
    <row r="264" spans="1:12">
      <c r="A264" s="1" t="s">
        <v>953</v>
      </c>
      <c r="B264" s="1">
        <v>320</v>
      </c>
      <c r="C264" s="1" t="s">
        <v>327</v>
      </c>
      <c r="D264" s="1">
        <v>3.4568131007054932</v>
      </c>
      <c r="E264" s="1">
        <v>1.26404662356508</v>
      </c>
      <c r="G264" s="1">
        <v>2.1927664771404172</v>
      </c>
      <c r="H264" s="1">
        <v>3.412701855724158</v>
      </c>
      <c r="I264" s="1">
        <f t="shared" si="7"/>
        <v>5.6054683328645751</v>
      </c>
      <c r="K264" s="1">
        <f>IFERROR(VLOOKUP(A264,'Raw Data - Approved 2014 SWCAP'!$F$4:$R$588,13,FALSE),0)</f>
        <v>1</v>
      </c>
      <c r="L264" s="1">
        <f t="shared" si="8"/>
        <v>0</v>
      </c>
    </row>
    <row r="265" spans="1:12">
      <c r="A265" s="1" t="s">
        <v>954</v>
      </c>
      <c r="B265" s="1">
        <v>321</v>
      </c>
      <c r="C265" s="1" t="s">
        <v>328</v>
      </c>
      <c r="D265" s="1">
        <v>2.0740878604232962</v>
      </c>
      <c r="E265" s="1">
        <v>1.26404662356508</v>
      </c>
      <c r="G265" s="1">
        <v>0.81004123685821983</v>
      </c>
      <c r="H265" s="1">
        <v>2.047621113434495</v>
      </c>
      <c r="I265" s="1">
        <f t="shared" si="7"/>
        <v>2.8576623502927148</v>
      </c>
      <c r="K265" s="1">
        <f>IFERROR(VLOOKUP(A265,'Raw Data - Approved 2014 SWCAP'!$F$4:$R$588,13,FALSE),0)</f>
        <v>1</v>
      </c>
      <c r="L265" s="1">
        <f t="shared" si="8"/>
        <v>0</v>
      </c>
    </row>
    <row r="266" spans="1:12">
      <c r="A266" s="1" t="s">
        <v>955</v>
      </c>
      <c r="B266" s="1">
        <v>322</v>
      </c>
      <c r="C266" s="1" t="s">
        <v>329</v>
      </c>
      <c r="D266" s="1">
        <v>0.69136262014109862</v>
      </c>
      <c r="E266" s="1">
        <v>0</v>
      </c>
      <c r="G266" s="1">
        <v>0</v>
      </c>
      <c r="H266" s="1">
        <v>0.68254037114483157</v>
      </c>
      <c r="I266" s="1">
        <f t="shared" si="7"/>
        <v>0.68254037114483157</v>
      </c>
      <c r="K266" s="1">
        <f>IFERROR(VLOOKUP(A266,'Raw Data - Approved 2014 SWCAP'!$F$4:$R$588,13,FALSE),0)</f>
        <v>0</v>
      </c>
      <c r="L266" s="1">
        <f t="shared" si="8"/>
        <v>0</v>
      </c>
    </row>
    <row r="267" spans="1:12">
      <c r="A267" s="1" t="s">
        <v>958</v>
      </c>
      <c r="B267" s="1">
        <v>325</v>
      </c>
      <c r="C267" s="1" t="s">
        <v>332</v>
      </c>
      <c r="D267" s="1">
        <v>1180.8473552009962</v>
      </c>
      <c r="E267" s="1">
        <v>1377.1787963741499</v>
      </c>
      <c r="G267" s="1">
        <v>-196.33144117315393</v>
      </c>
      <c r="H267" s="1">
        <v>1165.7789539153723</v>
      </c>
      <c r="I267" s="1">
        <f t="shared" si="7"/>
        <v>969.44751274221835</v>
      </c>
      <c r="K267" s="1">
        <f>IFERROR(VLOOKUP(A267,'Raw Data - Approved 2014 SWCAP'!$F$4:$R$588,13,FALSE),0)</f>
        <v>1377</v>
      </c>
      <c r="L267" s="1">
        <f t="shared" si="8"/>
        <v>0</v>
      </c>
    </row>
    <row r="268" spans="1:12">
      <c r="A268" s="1" t="s">
        <v>959</v>
      </c>
      <c r="B268" s="1">
        <v>326</v>
      </c>
      <c r="C268" s="1" t="s">
        <v>333</v>
      </c>
      <c r="D268" s="1">
        <v>2674.8819773259102</v>
      </c>
      <c r="E268" s="1">
        <v>2179.2163790261902</v>
      </c>
      <c r="G268" s="1">
        <v>495.66559829971931</v>
      </c>
      <c r="H268" s="1">
        <v>2640.748695959353</v>
      </c>
      <c r="I268" s="1">
        <f t="shared" si="7"/>
        <v>3136.4142942590724</v>
      </c>
      <c r="K268" s="1">
        <f>IFERROR(VLOOKUP(A268,'Raw Data - Approved 2014 SWCAP'!$F$4:$R$588,13,FALSE),0)</f>
        <v>2179</v>
      </c>
      <c r="L268" s="1">
        <f t="shared" si="8"/>
        <v>0</v>
      </c>
    </row>
    <row r="269" spans="1:12">
      <c r="A269" s="1" t="s">
        <v>960</v>
      </c>
      <c r="B269" s="1">
        <v>327</v>
      </c>
      <c r="C269" s="1" t="s">
        <v>334</v>
      </c>
      <c r="D269" s="1">
        <v>5635.9880793902348</v>
      </c>
      <c r="E269" s="1">
        <v>3618.9654832668102</v>
      </c>
      <c r="G269" s="1">
        <v>2017.0225961234228</v>
      </c>
      <c r="H269" s="1">
        <v>5564.0691055726666</v>
      </c>
      <c r="I269" s="1">
        <f t="shared" si="7"/>
        <v>7581.0917016960893</v>
      </c>
      <c r="K269" s="1">
        <f>IFERROR(VLOOKUP(A269,'Raw Data - Approved 2014 SWCAP'!$F$4:$R$588,13,FALSE),0)</f>
        <v>3619</v>
      </c>
      <c r="L269" s="1">
        <f t="shared" si="8"/>
        <v>0</v>
      </c>
    </row>
    <row r="270" spans="1:12">
      <c r="A270" s="1" t="s">
        <v>961</v>
      </c>
      <c r="B270" s="1">
        <v>328</v>
      </c>
      <c r="C270" s="1" t="s">
        <v>335</v>
      </c>
      <c r="D270" s="1">
        <v>8098.3438319338948</v>
      </c>
      <c r="E270" s="1">
        <v>8679.5795026655305</v>
      </c>
      <c r="G270" s="1">
        <v>-581.2356707316344</v>
      </c>
      <c r="H270" s="1">
        <v>7991.8890216149166</v>
      </c>
      <c r="I270" s="1">
        <f t="shared" si="7"/>
        <v>7410.6533508832817</v>
      </c>
      <c r="K270" s="1">
        <f>IFERROR(VLOOKUP(A270,'Raw Data - Approved 2014 SWCAP'!$F$4:$R$588,13,FALSE),0)</f>
        <v>8680</v>
      </c>
      <c r="L270" s="1">
        <f t="shared" si="8"/>
        <v>0</v>
      </c>
    </row>
    <row r="271" spans="1:12">
      <c r="A271" s="1" t="s">
        <v>1254</v>
      </c>
      <c r="B271" s="1">
        <v>329</v>
      </c>
      <c r="C271" s="1" t="s">
        <v>336</v>
      </c>
      <c r="D271" s="1">
        <v>906.37639500498017</v>
      </c>
      <c r="E271" s="1">
        <v>0</v>
      </c>
      <c r="G271" s="1">
        <v>0</v>
      </c>
      <c r="H271" s="1">
        <v>894.81042657087403</v>
      </c>
      <c r="I271" s="1">
        <f t="shared" si="7"/>
        <v>894.81042657087403</v>
      </c>
      <c r="K271" s="1">
        <f>IFERROR(VLOOKUP(A271,'Raw Data - Approved 2014 SWCAP'!$F$4:$R$588,13,FALSE),0)</f>
        <v>0</v>
      </c>
      <c r="L271" s="1">
        <f t="shared" si="8"/>
        <v>0</v>
      </c>
    </row>
    <row r="272" spans="1:12">
      <c r="A272" s="1" t="s">
        <v>962</v>
      </c>
      <c r="B272" s="1">
        <v>330</v>
      </c>
      <c r="C272" s="1" t="s">
        <v>337</v>
      </c>
      <c r="D272" s="1">
        <v>2.7654504805643945</v>
      </c>
      <c r="E272" s="1">
        <v>0.63202331178253801</v>
      </c>
      <c r="G272" s="1">
        <v>2.1334271687818567</v>
      </c>
      <c r="H272" s="1">
        <v>2.7301614845793263</v>
      </c>
      <c r="I272" s="1">
        <f t="shared" si="7"/>
        <v>4.863588653361183</v>
      </c>
      <c r="K272" s="1">
        <f>IFERROR(VLOOKUP(A272,'Raw Data - Approved 2014 SWCAP'!$F$4:$R$588,13,FALSE),0)</f>
        <v>1</v>
      </c>
      <c r="L272" s="1">
        <f t="shared" si="8"/>
        <v>0</v>
      </c>
    </row>
    <row r="273" spans="1:12">
      <c r="A273" s="1" t="s">
        <v>963</v>
      </c>
      <c r="B273" s="1">
        <v>331</v>
      </c>
      <c r="C273" s="1" t="s">
        <v>338</v>
      </c>
      <c r="D273" s="1">
        <v>44.938570309171403</v>
      </c>
      <c r="E273" s="1">
        <v>48.665795007255397</v>
      </c>
      <c r="G273" s="1">
        <v>-3.7272246980840187</v>
      </c>
      <c r="H273" s="1">
        <v>44.365124124414052</v>
      </c>
      <c r="I273" s="1">
        <f t="shared" si="7"/>
        <v>40.637899426330037</v>
      </c>
      <c r="K273" s="1">
        <f>IFERROR(VLOOKUP(A273,'Raw Data - Approved 2014 SWCAP'!$F$4:$R$588,13,FALSE),0)</f>
        <v>49</v>
      </c>
      <c r="L273" s="1">
        <f t="shared" si="8"/>
        <v>0</v>
      </c>
    </row>
    <row r="274" spans="1:12">
      <c r="A274" s="1" t="s">
        <v>964</v>
      </c>
      <c r="B274" s="1">
        <v>332</v>
      </c>
      <c r="C274" s="1" t="s">
        <v>339</v>
      </c>
      <c r="D274" s="1">
        <v>330.47133242744513</v>
      </c>
      <c r="E274" s="1">
        <v>240.16885847736401</v>
      </c>
      <c r="G274" s="1">
        <v>90.302473950080682</v>
      </c>
      <c r="H274" s="1">
        <v>326.25429740722944</v>
      </c>
      <c r="I274" s="1">
        <f t="shared" si="7"/>
        <v>416.55677135731014</v>
      </c>
      <c r="K274" s="1">
        <f>IFERROR(VLOOKUP(A274,'Raw Data - Approved 2014 SWCAP'!$F$4:$R$588,13,FALSE),0)</f>
        <v>240</v>
      </c>
      <c r="L274" s="1">
        <f t="shared" si="8"/>
        <v>0</v>
      </c>
    </row>
    <row r="275" spans="1:12">
      <c r="A275" s="1" t="s">
        <v>965</v>
      </c>
      <c r="B275" s="1">
        <v>333</v>
      </c>
      <c r="C275" s="1" t="s">
        <v>340</v>
      </c>
      <c r="D275" s="1">
        <v>183.2110943373911</v>
      </c>
      <c r="E275" s="1">
        <v>133.98894209789799</v>
      </c>
      <c r="G275" s="1">
        <v>49.222152239493063</v>
      </c>
      <c r="H275" s="1">
        <v>180.87319835338033</v>
      </c>
      <c r="I275" s="1">
        <f t="shared" si="7"/>
        <v>230.09535059287339</v>
      </c>
      <c r="K275" s="1">
        <f>IFERROR(VLOOKUP(A275,'Raw Data - Approved 2014 SWCAP'!$F$4:$R$588,13,FALSE),0)</f>
        <v>134</v>
      </c>
      <c r="L275" s="1">
        <f t="shared" si="8"/>
        <v>0</v>
      </c>
    </row>
    <row r="276" spans="1:12">
      <c r="A276" s="1" t="s">
        <v>967</v>
      </c>
      <c r="B276" s="1">
        <v>335</v>
      </c>
      <c r="C276" s="1" t="s">
        <v>342</v>
      </c>
      <c r="D276" s="1">
        <v>5004.8096321779085</v>
      </c>
      <c r="E276" s="1">
        <v>4993.1724739472202</v>
      </c>
      <c r="G276" s="1">
        <v>11.637158230692421</v>
      </c>
      <c r="H276" s="1">
        <v>4932.2894160095511</v>
      </c>
      <c r="I276" s="1">
        <f t="shared" ref="I276:I339" si="9">SUM(G276:H276)</f>
        <v>4943.926574240244</v>
      </c>
      <c r="K276" s="1">
        <f>IFERROR(VLOOKUP(A276,'Raw Data - Approved 2014 SWCAP'!$F$4:$R$588,13,FALSE),0)</f>
        <v>4993</v>
      </c>
      <c r="L276" s="1">
        <f t="shared" si="8"/>
        <v>0</v>
      </c>
    </row>
    <row r="277" spans="1:12">
      <c r="A277" s="1" t="s">
        <v>968</v>
      </c>
      <c r="B277" s="1">
        <v>337</v>
      </c>
      <c r="C277" s="1" t="s">
        <v>344</v>
      </c>
      <c r="D277" s="1">
        <v>3775.5312685905392</v>
      </c>
      <c r="E277" s="1">
        <v>3058.9928290274802</v>
      </c>
      <c r="G277" s="1">
        <v>716.53843956305525</v>
      </c>
      <c r="H277" s="1">
        <v>3727.3529668219248</v>
      </c>
      <c r="I277" s="1">
        <f t="shared" si="9"/>
        <v>4443.8914063849797</v>
      </c>
      <c r="K277" s="1">
        <f>IFERROR(VLOOKUP(A277,'Raw Data - Approved 2014 SWCAP'!$F$4:$R$588,13,FALSE),0)</f>
        <v>3059</v>
      </c>
      <c r="L277" s="1">
        <f t="shared" ref="L277:L340" si="10">ROUND(K277-E277,0)</f>
        <v>0</v>
      </c>
    </row>
    <row r="278" spans="1:12">
      <c r="A278" s="1" t="s">
        <v>969</v>
      </c>
      <c r="B278" s="1">
        <v>338</v>
      </c>
      <c r="C278" s="1" t="s">
        <v>345</v>
      </c>
      <c r="D278" s="1">
        <v>2984.6124311491226</v>
      </c>
      <c r="E278" s="1">
        <v>3278.9369415278102</v>
      </c>
      <c r="G278" s="1">
        <v>-294.32451037868458</v>
      </c>
      <c r="H278" s="1">
        <v>2946.5267822322376</v>
      </c>
      <c r="I278" s="1">
        <f t="shared" si="9"/>
        <v>2652.2022718535532</v>
      </c>
      <c r="K278" s="1">
        <f>IFERROR(VLOOKUP(A278,'Raw Data - Approved 2014 SWCAP'!$F$4:$R$588,13,FALSE),0)</f>
        <v>3279</v>
      </c>
      <c r="L278" s="1">
        <f t="shared" si="10"/>
        <v>0</v>
      </c>
    </row>
    <row r="279" spans="1:12">
      <c r="A279" s="1" t="s">
        <v>970</v>
      </c>
      <c r="B279" s="1">
        <v>339</v>
      </c>
      <c r="C279" s="1" t="s">
        <v>346</v>
      </c>
      <c r="D279" s="1">
        <v>5005.5536423251906</v>
      </c>
      <c r="E279" s="1">
        <v>5322.6121037469102</v>
      </c>
      <c r="G279" s="1">
        <v>-317.05846142172368</v>
      </c>
      <c r="H279" s="1">
        <v>4941.3172783189375</v>
      </c>
      <c r="I279" s="1">
        <f t="shared" si="9"/>
        <v>4624.2588168972143</v>
      </c>
      <c r="K279" s="1">
        <f>IFERROR(VLOOKUP(A279,'Raw Data - Approved 2014 SWCAP'!$F$4:$R$588,13,FALSE),0)</f>
        <v>5323</v>
      </c>
      <c r="L279" s="1">
        <f t="shared" si="10"/>
        <v>0</v>
      </c>
    </row>
    <row r="280" spans="1:12">
      <c r="A280" s="1" t="s">
        <v>971</v>
      </c>
      <c r="B280" s="1">
        <v>340</v>
      </c>
      <c r="C280" s="1" t="s">
        <v>347</v>
      </c>
      <c r="D280" s="1">
        <v>190.47040184887265</v>
      </c>
      <c r="E280" s="1">
        <v>137.78108196859301</v>
      </c>
      <c r="G280" s="1">
        <v>52.689319880279371</v>
      </c>
      <c r="H280" s="1">
        <v>188.03987225040109</v>
      </c>
      <c r="I280" s="1">
        <f t="shared" si="9"/>
        <v>240.72919213068047</v>
      </c>
      <c r="K280" s="1">
        <f>IFERROR(VLOOKUP(A280,'Raw Data - Approved 2014 SWCAP'!$F$4:$R$588,13,FALSE),0)</f>
        <v>138</v>
      </c>
      <c r="L280" s="1">
        <f t="shared" si="10"/>
        <v>0</v>
      </c>
    </row>
    <row r="281" spans="1:12">
      <c r="A281" s="1" t="s">
        <v>972</v>
      </c>
      <c r="B281" s="1">
        <v>341</v>
      </c>
      <c r="C281" s="1" t="s">
        <v>348</v>
      </c>
      <c r="D281" s="1">
        <v>877.68484626912459</v>
      </c>
      <c r="E281" s="1">
        <v>762.85213732152295</v>
      </c>
      <c r="G281" s="1">
        <v>114.83270894760128</v>
      </c>
      <c r="H281" s="1">
        <v>866.48500116836362</v>
      </c>
      <c r="I281" s="1">
        <f t="shared" si="9"/>
        <v>981.31771011596493</v>
      </c>
      <c r="K281" s="1">
        <f>IFERROR(VLOOKUP(A281,'Raw Data - Approved 2014 SWCAP'!$F$4:$R$588,13,FALSE),0)</f>
        <v>763</v>
      </c>
      <c r="L281" s="1">
        <f t="shared" si="10"/>
        <v>0</v>
      </c>
    </row>
    <row r="282" spans="1:12">
      <c r="A282" s="1" t="s">
        <v>973</v>
      </c>
      <c r="B282" s="1">
        <v>342</v>
      </c>
      <c r="C282" s="1" t="s">
        <v>349</v>
      </c>
      <c r="D282" s="1">
        <v>1683.8136613536456</v>
      </c>
      <c r="E282" s="1">
        <v>1269.1028100593401</v>
      </c>
      <c r="G282" s="1">
        <v>414.71085129430924</v>
      </c>
      <c r="H282" s="1">
        <v>1662.3270739232373</v>
      </c>
      <c r="I282" s="1">
        <f t="shared" si="9"/>
        <v>2077.0379252175467</v>
      </c>
      <c r="K282" s="1">
        <f>IFERROR(VLOOKUP(A282,'Raw Data - Approved 2014 SWCAP'!$F$4:$R$588,13,FALSE),0)</f>
        <v>1269</v>
      </c>
      <c r="L282" s="1">
        <f t="shared" si="10"/>
        <v>0</v>
      </c>
    </row>
    <row r="283" spans="1:12">
      <c r="A283" s="1" t="s">
        <v>974</v>
      </c>
      <c r="B283" s="1">
        <v>343</v>
      </c>
      <c r="C283" s="1" t="s">
        <v>350</v>
      </c>
      <c r="D283" s="1">
        <v>131.35889782680871</v>
      </c>
      <c r="E283" s="1">
        <v>417.135385776475</v>
      </c>
      <c r="G283" s="1">
        <v>-285.77648794966638</v>
      </c>
      <c r="H283" s="1">
        <v>129.68267051751798</v>
      </c>
      <c r="I283" s="1">
        <f t="shared" si="9"/>
        <v>-156.0938174321484</v>
      </c>
      <c r="K283" s="1">
        <f>IFERROR(VLOOKUP(A283,'Raw Data - Approved 2014 SWCAP'!$F$4:$R$588,13,FALSE),0)</f>
        <v>417</v>
      </c>
      <c r="L283" s="1">
        <f t="shared" si="10"/>
        <v>0</v>
      </c>
    </row>
    <row r="284" spans="1:12">
      <c r="A284" s="1" t="s">
        <v>975</v>
      </c>
      <c r="B284" s="1">
        <v>344</v>
      </c>
      <c r="C284" s="1" t="s">
        <v>351</v>
      </c>
      <c r="D284" s="1">
        <v>2393.8430722385538</v>
      </c>
      <c r="E284" s="1">
        <v>2423.8094006860301</v>
      </c>
      <c r="G284" s="1">
        <v>-29.966328447479416</v>
      </c>
      <c r="H284" s="1">
        <v>2363.2960350889789</v>
      </c>
      <c r="I284" s="1">
        <f t="shared" si="9"/>
        <v>2333.3297066414993</v>
      </c>
      <c r="K284" s="1">
        <f>IFERROR(VLOOKUP(A284,'Raw Data - Approved 2014 SWCAP'!$F$4:$R$588,13,FALSE),0)</f>
        <v>2424</v>
      </c>
      <c r="L284" s="1">
        <f t="shared" si="10"/>
        <v>0</v>
      </c>
    </row>
    <row r="285" spans="1:12">
      <c r="A285" s="1" t="s">
        <v>976</v>
      </c>
      <c r="B285" s="1">
        <v>345</v>
      </c>
      <c r="C285" s="1" t="s">
        <v>352</v>
      </c>
      <c r="D285" s="1">
        <v>549.63328301217337</v>
      </c>
      <c r="E285" s="1">
        <v>458.21690104234</v>
      </c>
      <c r="G285" s="1">
        <v>91.41638196983331</v>
      </c>
      <c r="H285" s="1">
        <v>542.61959506014102</v>
      </c>
      <c r="I285" s="1">
        <f t="shared" si="9"/>
        <v>634.03597702997433</v>
      </c>
      <c r="K285" s="1">
        <f>IFERROR(VLOOKUP(A285,'Raw Data - Approved 2014 SWCAP'!$F$4:$R$588,13,FALSE),0)</f>
        <v>458</v>
      </c>
      <c r="L285" s="1">
        <f t="shared" si="10"/>
        <v>0</v>
      </c>
    </row>
    <row r="286" spans="1:12">
      <c r="A286" s="1" t="s">
        <v>977</v>
      </c>
      <c r="B286" s="1">
        <v>346</v>
      </c>
      <c r="C286" s="1" t="s">
        <v>353</v>
      </c>
      <c r="D286" s="1">
        <v>392.34828693007341</v>
      </c>
      <c r="E286" s="1">
        <v>341.924611674353</v>
      </c>
      <c r="G286" s="1">
        <v>50.423675255720383</v>
      </c>
      <c r="H286" s="1">
        <v>387.34166062469188</v>
      </c>
      <c r="I286" s="1">
        <f t="shared" si="9"/>
        <v>437.76533588041229</v>
      </c>
      <c r="K286" s="1">
        <f>IFERROR(VLOOKUP(A286,'Raw Data - Approved 2014 SWCAP'!$F$4:$R$588,13,FALSE),0)</f>
        <v>342</v>
      </c>
      <c r="L286" s="1">
        <f t="shared" si="10"/>
        <v>0</v>
      </c>
    </row>
    <row r="287" spans="1:12">
      <c r="A287" s="1" t="s">
        <v>978</v>
      </c>
      <c r="B287" s="1">
        <v>347</v>
      </c>
      <c r="C287" s="1" t="s">
        <v>354</v>
      </c>
      <c r="D287" s="1">
        <v>514.02810807490687</v>
      </c>
      <c r="E287" s="1">
        <v>450.63262130095001</v>
      </c>
      <c r="G287" s="1">
        <v>63.395486773957195</v>
      </c>
      <c r="H287" s="1">
        <v>507.46876594618226</v>
      </c>
      <c r="I287" s="1">
        <f t="shared" si="9"/>
        <v>570.86425272013946</v>
      </c>
      <c r="K287" s="1">
        <f>IFERROR(VLOOKUP(A287,'Raw Data - Approved 2014 SWCAP'!$F$4:$R$588,13,FALSE),0)</f>
        <v>451</v>
      </c>
      <c r="L287" s="1">
        <f t="shared" si="10"/>
        <v>0</v>
      </c>
    </row>
    <row r="288" spans="1:12">
      <c r="A288" s="1" t="s">
        <v>979</v>
      </c>
      <c r="B288" s="1">
        <v>348</v>
      </c>
      <c r="C288" s="1" t="s">
        <v>355</v>
      </c>
      <c r="D288" s="1">
        <v>336.00223338857393</v>
      </c>
      <c r="E288" s="1">
        <v>316.01165589126902</v>
      </c>
      <c r="G288" s="1">
        <v>19.990577497304908</v>
      </c>
      <c r="H288" s="1">
        <v>331.71462037638815</v>
      </c>
      <c r="I288" s="1">
        <f t="shared" si="9"/>
        <v>351.70519787369307</v>
      </c>
      <c r="K288" s="1">
        <f>IFERROR(VLOOKUP(A288,'Raw Data - Approved 2014 SWCAP'!$F$4:$R$588,13,FALSE),0)</f>
        <v>316</v>
      </c>
      <c r="L288" s="1">
        <f t="shared" si="10"/>
        <v>0</v>
      </c>
    </row>
    <row r="289" spans="1:12">
      <c r="A289" s="1" t="s">
        <v>980</v>
      </c>
      <c r="B289" s="1">
        <v>349</v>
      </c>
      <c r="C289" s="1" t="s">
        <v>356</v>
      </c>
      <c r="D289" s="1">
        <v>1182.9214430614195</v>
      </c>
      <c r="E289" s="1">
        <v>1041.5744178176201</v>
      </c>
      <c r="G289" s="1">
        <v>141.34702524379702</v>
      </c>
      <c r="H289" s="1">
        <v>1167.8265750288067</v>
      </c>
      <c r="I289" s="1">
        <f t="shared" si="9"/>
        <v>1309.1736002726038</v>
      </c>
      <c r="K289" s="1">
        <f>IFERROR(VLOOKUP(A289,'Raw Data - Approved 2014 SWCAP'!$F$4:$R$588,13,FALSE),0)</f>
        <v>1042</v>
      </c>
      <c r="L289" s="1">
        <f t="shared" si="10"/>
        <v>0</v>
      </c>
    </row>
    <row r="290" spans="1:12">
      <c r="A290" s="1" t="s">
        <v>982</v>
      </c>
      <c r="B290" s="1">
        <v>351</v>
      </c>
      <c r="C290" s="1" t="s">
        <v>358</v>
      </c>
      <c r="D290" s="1">
        <v>1363.3670869182463</v>
      </c>
      <c r="E290" s="1">
        <v>1201.4763156986</v>
      </c>
      <c r="G290" s="1">
        <v>161.89077121964166</v>
      </c>
      <c r="H290" s="1">
        <v>1345.9696118976078</v>
      </c>
      <c r="I290" s="1">
        <f t="shared" si="9"/>
        <v>1507.8603831172495</v>
      </c>
      <c r="K290" s="1">
        <f>IFERROR(VLOOKUP(A290,'Raw Data - Approved 2014 SWCAP'!$F$4:$R$588,13,FALSE),0)</f>
        <v>1201</v>
      </c>
      <c r="L290" s="1">
        <f t="shared" si="10"/>
        <v>0</v>
      </c>
    </row>
    <row r="291" spans="1:12">
      <c r="A291" s="1" t="s">
        <v>983</v>
      </c>
      <c r="B291" s="1">
        <v>352</v>
      </c>
      <c r="C291" s="1" t="s">
        <v>359</v>
      </c>
      <c r="D291" s="1">
        <v>313.18726692391766</v>
      </c>
      <c r="E291" s="1">
        <v>259.76158114262302</v>
      </c>
      <c r="G291" s="1">
        <v>53.42568578129454</v>
      </c>
      <c r="H291" s="1">
        <v>309.19078812860869</v>
      </c>
      <c r="I291" s="1">
        <f t="shared" si="9"/>
        <v>362.61647390990322</v>
      </c>
      <c r="K291" s="1">
        <f>IFERROR(VLOOKUP(A291,'Raw Data - Approved 2014 SWCAP'!$F$4:$R$588,13,FALSE),0)</f>
        <v>260</v>
      </c>
      <c r="L291" s="1">
        <f t="shared" si="10"/>
        <v>0</v>
      </c>
    </row>
    <row r="292" spans="1:12">
      <c r="A292" s="1" t="s">
        <v>984</v>
      </c>
      <c r="B292" s="1">
        <v>353</v>
      </c>
      <c r="C292" s="1" t="s">
        <v>360</v>
      </c>
      <c r="D292" s="1">
        <v>2227.9160434046898</v>
      </c>
      <c r="E292" s="1">
        <v>1924.82699603372</v>
      </c>
      <c r="G292" s="1">
        <v>303.08904737097066</v>
      </c>
      <c r="H292" s="1">
        <v>2199.4863460142196</v>
      </c>
      <c r="I292" s="1">
        <f t="shared" si="9"/>
        <v>2502.5753933851902</v>
      </c>
      <c r="K292" s="1">
        <f>IFERROR(VLOOKUP(A292,'Raw Data - Approved 2014 SWCAP'!$F$4:$R$588,13,FALSE),0)</f>
        <v>1925</v>
      </c>
      <c r="L292" s="1">
        <f t="shared" si="10"/>
        <v>0</v>
      </c>
    </row>
    <row r="293" spans="1:12">
      <c r="A293" s="1" t="s">
        <v>985</v>
      </c>
      <c r="B293" s="1">
        <v>354</v>
      </c>
      <c r="C293" s="1" t="s">
        <v>361</v>
      </c>
      <c r="D293" s="1">
        <v>406.521220642966</v>
      </c>
      <c r="E293" s="1">
        <v>334.34033193296301</v>
      </c>
      <c r="G293" s="1">
        <v>72.180888710003359</v>
      </c>
      <c r="H293" s="1">
        <v>401.33373823316094</v>
      </c>
      <c r="I293" s="1">
        <f t="shared" si="9"/>
        <v>473.51462694316433</v>
      </c>
      <c r="K293" s="1">
        <f>IFERROR(VLOOKUP(A293,'Raw Data - Approved 2014 SWCAP'!$F$4:$R$588,13,FALSE),0)</f>
        <v>334</v>
      </c>
      <c r="L293" s="1">
        <f t="shared" si="10"/>
        <v>0</v>
      </c>
    </row>
    <row r="294" spans="1:12">
      <c r="A294" s="1" t="s">
        <v>986</v>
      </c>
      <c r="B294" s="1">
        <v>355</v>
      </c>
      <c r="C294" s="1" t="s">
        <v>362</v>
      </c>
      <c r="D294" s="1">
        <v>1335.747891114057</v>
      </c>
      <c r="E294" s="1">
        <v>1279.9535725993901</v>
      </c>
      <c r="G294" s="1">
        <v>55.794318514666166</v>
      </c>
      <c r="H294" s="1">
        <v>1318.5579935439575</v>
      </c>
      <c r="I294" s="1">
        <f t="shared" si="9"/>
        <v>1374.3523120586237</v>
      </c>
      <c r="K294" s="1">
        <f>IFERROR(VLOOKUP(A294,'Raw Data - Approved 2014 SWCAP'!$F$4:$R$588,13,FALSE),0)</f>
        <v>1280</v>
      </c>
      <c r="L294" s="1">
        <f t="shared" si="10"/>
        <v>0</v>
      </c>
    </row>
    <row r="295" spans="1:12">
      <c r="A295" s="1" t="s">
        <v>988</v>
      </c>
      <c r="B295" s="1">
        <v>357</v>
      </c>
      <c r="C295" s="1" t="s">
        <v>364</v>
      </c>
      <c r="D295" s="1">
        <v>14410.76245422106</v>
      </c>
      <c r="E295" s="1">
        <v>7167.4603672698704</v>
      </c>
      <c r="G295" s="1">
        <v>7243.3020869511865</v>
      </c>
      <c r="H295" s="1">
        <v>14226.871496142869</v>
      </c>
      <c r="I295" s="1">
        <f t="shared" si="9"/>
        <v>21470.173583094056</v>
      </c>
      <c r="K295" s="1">
        <f>IFERROR(VLOOKUP(A295,'Raw Data - Approved 2014 SWCAP'!$F$4:$R$588,13,FALSE),0)</f>
        <v>7167</v>
      </c>
      <c r="L295" s="1">
        <f t="shared" si="10"/>
        <v>0</v>
      </c>
    </row>
    <row r="296" spans="1:12">
      <c r="A296" s="1" t="s">
        <v>989</v>
      </c>
      <c r="B296" s="1">
        <v>358</v>
      </c>
      <c r="C296" s="1" t="s">
        <v>365</v>
      </c>
      <c r="D296" s="1">
        <v>215.70513748402274</v>
      </c>
      <c r="E296" s="1">
        <v>179.49462054624101</v>
      </c>
      <c r="G296" s="1">
        <v>36.210516937781961</v>
      </c>
      <c r="H296" s="1">
        <v>212.95259579718743</v>
      </c>
      <c r="I296" s="1">
        <f t="shared" si="9"/>
        <v>249.16311273496939</v>
      </c>
      <c r="K296" s="1">
        <f>IFERROR(VLOOKUP(A296,'Raw Data - Approved 2014 SWCAP'!$F$4:$R$588,13,FALSE),0)</f>
        <v>179</v>
      </c>
      <c r="L296" s="1">
        <f t="shared" si="10"/>
        <v>0</v>
      </c>
    </row>
    <row r="297" spans="1:12">
      <c r="A297" s="1" t="s">
        <v>990</v>
      </c>
      <c r="B297" s="1">
        <v>359</v>
      </c>
      <c r="C297" s="1" t="s">
        <v>366</v>
      </c>
      <c r="D297" s="1">
        <v>475.65748265707578</v>
      </c>
      <c r="E297" s="1">
        <v>481.60176357829403</v>
      </c>
      <c r="G297" s="1">
        <v>-5.9442809212181373</v>
      </c>
      <c r="H297" s="1">
        <v>469.58777534764408</v>
      </c>
      <c r="I297" s="1">
        <f t="shared" si="9"/>
        <v>463.64349442642595</v>
      </c>
      <c r="K297" s="1">
        <f>IFERROR(VLOOKUP(A297,'Raw Data - Approved 2014 SWCAP'!$F$4:$R$588,13,FALSE),0)</f>
        <v>482</v>
      </c>
      <c r="L297" s="1">
        <f t="shared" si="10"/>
        <v>0</v>
      </c>
    </row>
    <row r="298" spans="1:12">
      <c r="A298" s="1" t="s">
        <v>991</v>
      </c>
      <c r="B298" s="1">
        <v>360</v>
      </c>
      <c r="C298" s="1" t="s">
        <v>367</v>
      </c>
      <c r="D298" s="1">
        <v>8.9877140618342821</v>
      </c>
      <c r="E298" s="1">
        <v>18.960699353476102</v>
      </c>
      <c r="G298" s="1">
        <v>-9.9729852916418587</v>
      </c>
      <c r="H298" s="1">
        <v>8.8730248248828101</v>
      </c>
      <c r="I298" s="1">
        <f t="shared" si="9"/>
        <v>-1.0999604667590486</v>
      </c>
      <c r="K298" s="1">
        <f>IFERROR(VLOOKUP(A298,'Raw Data - Approved 2014 SWCAP'!$F$4:$R$588,13,FALSE),0)</f>
        <v>19</v>
      </c>
      <c r="L298" s="1">
        <f t="shared" si="10"/>
        <v>0</v>
      </c>
    </row>
    <row r="299" spans="1:12">
      <c r="A299" s="1" t="s">
        <v>993</v>
      </c>
      <c r="B299" s="1">
        <v>362</v>
      </c>
      <c r="C299" s="1" t="s">
        <v>369</v>
      </c>
      <c r="D299" s="1">
        <v>1254.4774742460233</v>
      </c>
      <c r="E299" s="1">
        <v>1191.9959660218699</v>
      </c>
      <c r="G299" s="1">
        <v>62.481508224156698</v>
      </c>
      <c r="H299" s="1">
        <v>1238.4695034422969</v>
      </c>
      <c r="I299" s="1">
        <f t="shared" si="9"/>
        <v>1300.9510116664535</v>
      </c>
      <c r="K299" s="1">
        <f>IFERROR(VLOOKUP(A299,'Raw Data - Approved 2014 SWCAP'!$F$4:$R$588,13,FALSE),0)</f>
        <v>1192</v>
      </c>
      <c r="L299" s="1">
        <f t="shared" si="10"/>
        <v>0</v>
      </c>
    </row>
    <row r="300" spans="1:12">
      <c r="A300" s="1" t="s">
        <v>994</v>
      </c>
      <c r="B300" s="1">
        <v>363</v>
      </c>
      <c r="C300" s="1" t="s">
        <v>370</v>
      </c>
      <c r="D300" s="1">
        <v>371.26172701576996</v>
      </c>
      <c r="E300" s="1">
        <v>398.80670973478101</v>
      </c>
      <c r="G300" s="1">
        <v>-27.544982719011543</v>
      </c>
      <c r="H300" s="1">
        <v>366.52417930477452</v>
      </c>
      <c r="I300" s="1">
        <f t="shared" si="9"/>
        <v>338.97919658576296</v>
      </c>
      <c r="K300" s="1">
        <f>IFERROR(VLOOKUP(A300,'Raw Data - Approved 2014 SWCAP'!$F$4:$R$588,13,FALSE),0)</f>
        <v>399</v>
      </c>
      <c r="L300" s="1">
        <f t="shared" si="10"/>
        <v>0</v>
      </c>
    </row>
    <row r="301" spans="1:12">
      <c r="A301" s="1" t="s">
        <v>995</v>
      </c>
      <c r="B301" s="1">
        <v>364</v>
      </c>
      <c r="C301" s="1" t="s">
        <v>371</v>
      </c>
      <c r="D301" s="1">
        <v>266.17460875432295</v>
      </c>
      <c r="E301" s="1">
        <v>210.779774479476</v>
      </c>
      <c r="G301" s="1">
        <v>55.394834274846531</v>
      </c>
      <c r="H301" s="1">
        <v>262.7780428907601</v>
      </c>
      <c r="I301" s="1">
        <f t="shared" si="9"/>
        <v>318.17287716560662</v>
      </c>
      <c r="K301" s="1">
        <f>IFERROR(VLOOKUP(A301,'Raw Data - Approved 2014 SWCAP'!$F$4:$R$588,13,FALSE),0)</f>
        <v>211</v>
      </c>
      <c r="L301" s="1">
        <f t="shared" si="10"/>
        <v>0</v>
      </c>
    </row>
    <row r="302" spans="1:12">
      <c r="A302" s="1" t="s">
        <v>996</v>
      </c>
      <c r="B302" s="1">
        <v>365</v>
      </c>
      <c r="C302" s="1" t="s">
        <v>372</v>
      </c>
      <c r="D302" s="1">
        <v>1185.3412122319135</v>
      </c>
      <c r="E302" s="1">
        <v>1065.5913036653601</v>
      </c>
      <c r="G302" s="1">
        <v>119.74990856655442</v>
      </c>
      <c r="H302" s="1">
        <v>1170.2154663278136</v>
      </c>
      <c r="I302" s="1">
        <f t="shared" si="9"/>
        <v>1289.9653748943681</v>
      </c>
      <c r="K302" s="1">
        <f>IFERROR(VLOOKUP(A302,'Raw Data - Approved 2014 SWCAP'!$F$4:$R$588,13,FALSE),0)</f>
        <v>1066</v>
      </c>
      <c r="L302" s="1">
        <f t="shared" si="10"/>
        <v>0</v>
      </c>
    </row>
    <row r="303" spans="1:12">
      <c r="A303" s="1" t="s">
        <v>997</v>
      </c>
      <c r="B303" s="1">
        <v>366</v>
      </c>
      <c r="C303" s="1" t="s">
        <v>373</v>
      </c>
      <c r="D303" s="1">
        <v>628.79430301832917</v>
      </c>
      <c r="E303" s="1">
        <v>561.23670086289405</v>
      </c>
      <c r="G303" s="1">
        <v>67.557602155435404</v>
      </c>
      <c r="H303" s="1">
        <v>620.77046755622428</v>
      </c>
      <c r="I303" s="1">
        <f t="shared" si="9"/>
        <v>688.32806971165974</v>
      </c>
      <c r="K303" s="1">
        <f>IFERROR(VLOOKUP(A303,'Raw Data - Approved 2014 SWCAP'!$F$4:$R$588,13,FALSE),0)</f>
        <v>561</v>
      </c>
      <c r="L303" s="1">
        <f t="shared" si="10"/>
        <v>0</v>
      </c>
    </row>
    <row r="304" spans="1:12">
      <c r="A304" s="1" t="s">
        <v>998</v>
      </c>
      <c r="B304" s="1">
        <v>367</v>
      </c>
      <c r="C304" s="1" t="s">
        <v>374</v>
      </c>
      <c r="D304" s="1">
        <v>1141.7853671630241</v>
      </c>
      <c r="E304" s="1">
        <v>1044.7345343765401</v>
      </c>
      <c r="G304" s="1">
        <v>97.050832786488982</v>
      </c>
      <c r="H304" s="1">
        <v>1127.2154229456892</v>
      </c>
      <c r="I304" s="1">
        <f t="shared" si="9"/>
        <v>1224.2662557321783</v>
      </c>
      <c r="K304" s="1">
        <f>IFERROR(VLOOKUP(A304,'Raw Data - Approved 2014 SWCAP'!$F$4:$R$588,13,FALSE),0)</f>
        <v>1045</v>
      </c>
      <c r="L304" s="1">
        <f t="shared" si="10"/>
        <v>0</v>
      </c>
    </row>
    <row r="305" spans="1:12">
      <c r="A305" s="1" t="s">
        <v>999</v>
      </c>
      <c r="B305" s="1">
        <v>368</v>
      </c>
      <c r="C305" s="1" t="s">
        <v>375</v>
      </c>
      <c r="D305" s="1">
        <v>1755.0240112281788</v>
      </c>
      <c r="E305" s="1">
        <v>1509.2716685367</v>
      </c>
      <c r="G305" s="1">
        <v>245.75234269147796</v>
      </c>
      <c r="H305" s="1">
        <v>1732.6287321511547</v>
      </c>
      <c r="I305" s="1">
        <f t="shared" si="9"/>
        <v>1978.3810748426326</v>
      </c>
      <c r="K305" s="1">
        <f>IFERROR(VLOOKUP(A305,'Raw Data - Approved 2014 SWCAP'!$F$4:$R$588,13,FALSE),0)</f>
        <v>1509</v>
      </c>
      <c r="L305" s="1">
        <f t="shared" si="10"/>
        <v>0</v>
      </c>
    </row>
    <row r="306" spans="1:12">
      <c r="A306" s="1" t="s">
        <v>1000</v>
      </c>
      <c r="B306" s="1">
        <v>369</v>
      </c>
      <c r="C306" s="1" t="s">
        <v>376</v>
      </c>
      <c r="D306" s="1">
        <v>648.4981376923505</v>
      </c>
      <c r="E306" s="1">
        <v>716.71443556139798</v>
      </c>
      <c r="G306" s="1">
        <v>-68.216297869047636</v>
      </c>
      <c r="H306" s="1">
        <v>640.22286813385199</v>
      </c>
      <c r="I306" s="1">
        <f t="shared" si="9"/>
        <v>572.0065702648044</v>
      </c>
      <c r="K306" s="1">
        <f>IFERROR(VLOOKUP(A306,'Raw Data - Approved 2014 SWCAP'!$F$4:$R$588,13,FALSE),0)</f>
        <v>717</v>
      </c>
      <c r="L306" s="1">
        <f t="shared" si="10"/>
        <v>0</v>
      </c>
    </row>
    <row r="307" spans="1:12">
      <c r="A307" s="1" t="s">
        <v>1001</v>
      </c>
      <c r="B307" s="1">
        <v>370</v>
      </c>
      <c r="C307" s="1" t="s">
        <v>377</v>
      </c>
      <c r="D307" s="1">
        <v>1394.883039795438</v>
      </c>
      <c r="E307" s="1">
        <v>1299.50167029217</v>
      </c>
      <c r="G307" s="1">
        <v>95.381369503272353</v>
      </c>
      <c r="H307" s="1">
        <v>1374.0050838715936</v>
      </c>
      <c r="I307" s="1">
        <f t="shared" si="9"/>
        <v>1469.3864533748658</v>
      </c>
      <c r="K307" s="1">
        <f>IFERROR(VLOOKUP(A307,'Raw Data - Approved 2014 SWCAP'!$F$4:$R$588,13,FALSE),0)</f>
        <v>1300</v>
      </c>
      <c r="L307" s="1">
        <f t="shared" si="10"/>
        <v>0</v>
      </c>
    </row>
    <row r="308" spans="1:12">
      <c r="A308" s="1" t="s">
        <v>1002</v>
      </c>
      <c r="B308" s="1">
        <v>371</v>
      </c>
      <c r="C308" s="1" t="s">
        <v>378</v>
      </c>
      <c r="D308" s="1">
        <v>203.260610321483</v>
      </c>
      <c r="E308" s="1">
        <v>185.81485366406599</v>
      </c>
      <c r="G308" s="1">
        <v>17.445756657416808</v>
      </c>
      <c r="H308" s="1">
        <v>200.66686911658047</v>
      </c>
      <c r="I308" s="1">
        <f t="shared" si="9"/>
        <v>218.11262577399728</v>
      </c>
      <c r="K308" s="1">
        <f>IFERROR(VLOOKUP(A308,'Raw Data - Approved 2014 SWCAP'!$F$4:$R$588,13,FALSE),0)</f>
        <v>186</v>
      </c>
      <c r="L308" s="1">
        <f t="shared" si="10"/>
        <v>0</v>
      </c>
    </row>
    <row r="309" spans="1:12">
      <c r="A309" s="1" t="s">
        <v>1003</v>
      </c>
      <c r="B309" s="1">
        <v>372</v>
      </c>
      <c r="C309" s="1" t="s">
        <v>379</v>
      </c>
      <c r="D309" s="1">
        <v>15.901340263245267</v>
      </c>
      <c r="E309" s="1">
        <v>17.696652729911101</v>
      </c>
      <c r="G309" s="1">
        <v>-1.7953124666657967</v>
      </c>
      <c r="H309" s="1">
        <v>15.698428536331127</v>
      </c>
      <c r="I309" s="1">
        <f t="shared" si="9"/>
        <v>13.90311606966533</v>
      </c>
      <c r="K309" s="1">
        <f>IFERROR(VLOOKUP(A309,'Raw Data - Approved 2014 SWCAP'!$F$4:$R$588,13,FALSE),0)</f>
        <v>18</v>
      </c>
      <c r="L309" s="1">
        <f t="shared" si="10"/>
        <v>0</v>
      </c>
    </row>
    <row r="310" spans="1:12">
      <c r="A310" s="1" t="s">
        <v>1004</v>
      </c>
      <c r="B310" s="1">
        <v>373</v>
      </c>
      <c r="C310" s="1" t="s">
        <v>380</v>
      </c>
      <c r="D310" s="1">
        <v>448.00297785143187</v>
      </c>
      <c r="E310" s="1">
        <v>358.35721778069899</v>
      </c>
      <c r="G310" s="1">
        <v>89.645760070732834</v>
      </c>
      <c r="H310" s="1">
        <v>442.28616050185082</v>
      </c>
      <c r="I310" s="1">
        <f t="shared" si="9"/>
        <v>531.93192057258364</v>
      </c>
      <c r="K310" s="1">
        <f>IFERROR(VLOOKUP(A310,'Raw Data - Approved 2014 SWCAP'!$F$4:$R$588,13,FALSE),0)</f>
        <v>358</v>
      </c>
      <c r="L310" s="1">
        <f t="shared" si="10"/>
        <v>0</v>
      </c>
    </row>
    <row r="311" spans="1:12">
      <c r="A311" s="1" t="s">
        <v>1005</v>
      </c>
      <c r="B311" s="1">
        <v>374</v>
      </c>
      <c r="C311" s="1" t="s">
        <v>381</v>
      </c>
      <c r="D311" s="1">
        <v>8.2963514416931829</v>
      </c>
      <c r="E311" s="1">
        <v>11.3764196120857</v>
      </c>
      <c r="G311" s="1">
        <v>-3.0800681703925012</v>
      </c>
      <c r="H311" s="1">
        <v>8.1904844537379784</v>
      </c>
      <c r="I311" s="1">
        <f t="shared" si="9"/>
        <v>5.1104162833454776</v>
      </c>
      <c r="K311" s="1">
        <f>IFERROR(VLOOKUP(A311,'Raw Data - Approved 2014 SWCAP'!$F$4:$R$588,13,FALSE),0)</f>
        <v>11</v>
      </c>
      <c r="L311" s="1">
        <f t="shared" si="10"/>
        <v>0</v>
      </c>
    </row>
    <row r="312" spans="1:12">
      <c r="A312" s="1" t="s">
        <v>1007</v>
      </c>
      <c r="B312" s="1">
        <v>376</v>
      </c>
      <c r="C312" s="1" t="s">
        <v>383</v>
      </c>
      <c r="D312" s="1">
        <v>0</v>
      </c>
      <c r="E312" s="1">
        <v>0.31601165589126901</v>
      </c>
      <c r="G312" s="1">
        <v>-0.31601165589126906</v>
      </c>
      <c r="H312" s="1">
        <v>0</v>
      </c>
      <c r="I312" s="1">
        <f t="shared" si="9"/>
        <v>-0.31601165589126906</v>
      </c>
      <c r="K312" s="1">
        <f>IFERROR(VLOOKUP(A312,'Raw Data - Approved 2014 SWCAP'!$F$4:$R$588,13,FALSE),0)</f>
        <v>0</v>
      </c>
      <c r="L312" s="1">
        <f t="shared" si="10"/>
        <v>0</v>
      </c>
    </row>
    <row r="313" spans="1:12">
      <c r="A313" s="1" t="s">
        <v>1008</v>
      </c>
      <c r="B313" s="1">
        <v>377</v>
      </c>
      <c r="C313" s="1" t="s">
        <v>384</v>
      </c>
      <c r="D313" s="1">
        <v>32.839724456702179</v>
      </c>
      <c r="E313" s="1">
        <v>26.8609907507579</v>
      </c>
      <c r="G313" s="1">
        <v>5.9787337059443173</v>
      </c>
      <c r="H313" s="1">
        <v>32.420667629379501</v>
      </c>
      <c r="I313" s="1">
        <f t="shared" si="9"/>
        <v>38.399401335323816</v>
      </c>
      <c r="K313" s="1">
        <f>IFERROR(VLOOKUP(A313,'Raw Data - Approved 2014 SWCAP'!$F$4:$R$588,13,FALSE),0)</f>
        <v>27</v>
      </c>
      <c r="L313" s="1">
        <f t="shared" si="10"/>
        <v>0</v>
      </c>
    </row>
    <row r="314" spans="1:12">
      <c r="A314" s="1" t="s">
        <v>1011</v>
      </c>
      <c r="B314" s="1">
        <v>380</v>
      </c>
      <c r="C314" s="1" t="s">
        <v>387</v>
      </c>
      <c r="D314" s="1">
        <v>1305.6736171379193</v>
      </c>
      <c r="E314" s="1">
        <v>841.85505129434102</v>
      </c>
      <c r="G314" s="1">
        <v>463.81856584357871</v>
      </c>
      <c r="H314" s="1">
        <v>1288.8674873991572</v>
      </c>
      <c r="I314" s="1">
        <f t="shared" si="9"/>
        <v>1752.6860532427359</v>
      </c>
      <c r="K314" s="1">
        <f>IFERROR(VLOOKUP(A314,'Raw Data - Approved 2014 SWCAP'!$F$4:$R$588,13,FALSE),0)</f>
        <v>842</v>
      </c>
      <c r="L314" s="1">
        <f t="shared" si="10"/>
        <v>0</v>
      </c>
    </row>
    <row r="315" spans="1:12">
      <c r="A315" s="1" t="s">
        <v>1012</v>
      </c>
      <c r="B315" s="1">
        <v>381</v>
      </c>
      <c r="C315" s="1" t="s">
        <v>388</v>
      </c>
      <c r="D315" s="1">
        <v>398.6588230149801</v>
      </c>
      <c r="E315" s="1">
        <v>174.12242239608901</v>
      </c>
      <c r="G315" s="1">
        <v>224.53640061889089</v>
      </c>
      <c r="H315" s="1">
        <v>393.20951519535311</v>
      </c>
      <c r="I315" s="1">
        <f t="shared" si="9"/>
        <v>617.74591581424397</v>
      </c>
      <c r="K315" s="1">
        <f>IFERROR(VLOOKUP(A315,'Raw Data - Approved 2014 SWCAP'!$F$4:$R$588,13,FALSE),0)</f>
        <v>174</v>
      </c>
      <c r="L315" s="1">
        <f t="shared" si="10"/>
        <v>0</v>
      </c>
    </row>
    <row r="316" spans="1:12">
      <c r="A316" s="1" t="s">
        <v>1013</v>
      </c>
      <c r="B316" s="1">
        <v>382</v>
      </c>
      <c r="C316" s="1" t="s">
        <v>389</v>
      </c>
      <c r="D316" s="1">
        <v>402.71872623218991</v>
      </c>
      <c r="E316" s="1">
        <v>276.82621056075197</v>
      </c>
      <c r="G316" s="1">
        <v>125.89251567143828</v>
      </c>
      <c r="H316" s="1">
        <v>397.57976619186439</v>
      </c>
      <c r="I316" s="1">
        <f t="shared" si="9"/>
        <v>523.47228186330267</v>
      </c>
      <c r="K316" s="1">
        <f>IFERROR(VLOOKUP(A316,'Raw Data - Approved 2014 SWCAP'!$F$4:$R$588,13,FALSE),0)</f>
        <v>277</v>
      </c>
      <c r="L316" s="1">
        <f t="shared" si="10"/>
        <v>0</v>
      </c>
    </row>
    <row r="317" spans="1:12">
      <c r="A317" s="1" t="s">
        <v>1014</v>
      </c>
      <c r="B317" s="1">
        <v>383</v>
      </c>
      <c r="C317" s="1" t="s">
        <v>390</v>
      </c>
      <c r="D317" s="1">
        <v>628.51041246080445</v>
      </c>
      <c r="E317" s="1">
        <v>579.57155103131402</v>
      </c>
      <c r="G317" s="1">
        <v>48.93886142949026</v>
      </c>
      <c r="H317" s="1">
        <v>620.23669123190234</v>
      </c>
      <c r="I317" s="1">
        <f t="shared" si="9"/>
        <v>669.17555266139266</v>
      </c>
      <c r="K317" s="1">
        <f>IFERROR(VLOOKUP(A317,'Raw Data - Approved 2014 SWCAP'!$F$4:$R$588,13,FALSE),0)</f>
        <v>580</v>
      </c>
      <c r="L317" s="1">
        <f t="shared" si="10"/>
        <v>0</v>
      </c>
    </row>
    <row r="318" spans="1:12">
      <c r="A318" s="1" t="s">
        <v>1015</v>
      </c>
      <c r="B318" s="1">
        <v>384</v>
      </c>
      <c r="C318" s="1" t="s">
        <v>391</v>
      </c>
      <c r="D318" s="1">
        <v>20.049515984091858</v>
      </c>
      <c r="E318" s="1">
        <v>30.653130621453101</v>
      </c>
      <c r="G318" s="1">
        <v>-10.603614637361234</v>
      </c>
      <c r="H318" s="1">
        <v>19.793670763200115</v>
      </c>
      <c r="I318" s="1">
        <f t="shared" si="9"/>
        <v>9.1900561258388809</v>
      </c>
      <c r="K318" s="1">
        <f>IFERROR(VLOOKUP(A318,'Raw Data - Approved 2014 SWCAP'!$F$4:$R$588,13,FALSE),0)</f>
        <v>31</v>
      </c>
      <c r="L318" s="1">
        <f t="shared" si="10"/>
        <v>0</v>
      </c>
    </row>
    <row r="319" spans="1:12">
      <c r="A319" s="1" t="s">
        <v>1016</v>
      </c>
      <c r="B319" s="1">
        <v>385</v>
      </c>
      <c r="C319" s="1" t="s">
        <v>392</v>
      </c>
      <c r="D319" s="1">
        <v>248.19918063065438</v>
      </c>
      <c r="E319" s="1">
        <v>195.927226652587</v>
      </c>
      <c r="G319" s="1">
        <v>52.271953978067607</v>
      </c>
      <c r="H319" s="1">
        <v>245.03199324099452</v>
      </c>
      <c r="I319" s="1">
        <f t="shared" si="9"/>
        <v>297.30394721906214</v>
      </c>
      <c r="K319" s="1">
        <f>IFERROR(VLOOKUP(A319,'Raw Data - Approved 2014 SWCAP'!$F$4:$R$588,13,FALSE),0)</f>
        <v>196</v>
      </c>
      <c r="L319" s="1">
        <f t="shared" si="10"/>
        <v>0</v>
      </c>
    </row>
    <row r="320" spans="1:12">
      <c r="A320" s="1" t="s">
        <v>1017</v>
      </c>
      <c r="B320" s="1">
        <v>386</v>
      </c>
      <c r="C320" s="1" t="s">
        <v>393</v>
      </c>
      <c r="D320" s="1">
        <v>308.34772858292996</v>
      </c>
      <c r="E320" s="1">
        <v>282.19840871090298</v>
      </c>
      <c r="G320" s="1">
        <v>26.149319872026748</v>
      </c>
      <c r="H320" s="1">
        <v>304.41300553059489</v>
      </c>
      <c r="I320" s="1">
        <f t="shared" si="9"/>
        <v>330.56232540262164</v>
      </c>
      <c r="K320" s="1">
        <f>IFERROR(VLOOKUP(A320,'Raw Data - Approved 2014 SWCAP'!$F$4:$R$588,13,FALSE),0)</f>
        <v>282</v>
      </c>
      <c r="L320" s="1">
        <f t="shared" si="10"/>
        <v>0</v>
      </c>
    </row>
    <row r="321" spans="1:12">
      <c r="A321" s="1" t="s">
        <v>1018</v>
      </c>
      <c r="B321" s="1">
        <v>387</v>
      </c>
      <c r="C321" s="1" t="s">
        <v>394</v>
      </c>
      <c r="D321" s="1">
        <v>85.728964897496212</v>
      </c>
      <c r="E321" s="1">
        <v>127.66870898007301</v>
      </c>
      <c r="G321" s="1">
        <v>-41.939744082576453</v>
      </c>
      <c r="H321" s="1">
        <v>84.635006021959114</v>
      </c>
      <c r="I321" s="1">
        <f t="shared" si="9"/>
        <v>42.695261939382661</v>
      </c>
      <c r="K321" s="1">
        <f>IFERROR(VLOOKUP(A321,'Raw Data - Approved 2014 SWCAP'!$F$4:$R$588,13,FALSE),0)</f>
        <v>128</v>
      </c>
      <c r="L321" s="1">
        <f t="shared" si="10"/>
        <v>0</v>
      </c>
    </row>
    <row r="322" spans="1:12">
      <c r="A322" s="1" t="s">
        <v>1019</v>
      </c>
      <c r="B322" s="1">
        <v>388</v>
      </c>
      <c r="C322" s="1" t="s">
        <v>395</v>
      </c>
      <c r="D322" s="1">
        <v>199.80379722077745</v>
      </c>
      <c r="E322" s="1">
        <v>109.340032938379</v>
      </c>
      <c r="G322" s="1">
        <v>90.463764282398415</v>
      </c>
      <c r="H322" s="1">
        <v>197.25416726085632</v>
      </c>
      <c r="I322" s="1">
        <f t="shared" si="9"/>
        <v>287.71793154325474</v>
      </c>
      <c r="K322" s="1">
        <f>IFERROR(VLOOKUP(A322,'Raw Data - Approved 2014 SWCAP'!$F$4:$R$588,13,FALSE),0)</f>
        <v>109</v>
      </c>
      <c r="L322" s="1">
        <f t="shared" si="10"/>
        <v>0</v>
      </c>
    </row>
    <row r="323" spans="1:12">
      <c r="A323" s="1" t="s">
        <v>1020</v>
      </c>
      <c r="B323" s="1">
        <v>389</v>
      </c>
      <c r="C323" s="1" t="s">
        <v>396</v>
      </c>
      <c r="D323" s="1">
        <v>0.69136262014109862</v>
      </c>
      <c r="E323" s="1">
        <v>2.5280932471301498</v>
      </c>
      <c r="G323" s="1">
        <v>-1.8367306269890535</v>
      </c>
      <c r="H323" s="1">
        <v>0.68254037114483157</v>
      </c>
      <c r="I323" s="1">
        <f t="shared" si="9"/>
        <v>-1.1541902558442221</v>
      </c>
      <c r="K323" s="1">
        <f>IFERROR(VLOOKUP(A323,'Raw Data - Approved 2014 SWCAP'!$F$4:$R$588,13,FALSE),0)</f>
        <v>3</v>
      </c>
      <c r="L323" s="1">
        <f t="shared" si="10"/>
        <v>0</v>
      </c>
    </row>
    <row r="324" spans="1:12">
      <c r="A324" s="1" t="s">
        <v>1021</v>
      </c>
      <c r="B324" s="1">
        <v>390</v>
      </c>
      <c r="C324" s="1" t="s">
        <v>397</v>
      </c>
      <c r="D324" s="1">
        <v>28.345867425785041</v>
      </c>
      <c r="E324" s="1">
        <v>18.012664385802299</v>
      </c>
      <c r="G324" s="1">
        <v>10.33320303998271</v>
      </c>
      <c r="H324" s="1">
        <v>27.984155216938092</v>
      </c>
      <c r="I324" s="1">
        <f t="shared" si="9"/>
        <v>38.317358256920798</v>
      </c>
      <c r="K324" s="1">
        <f>IFERROR(VLOOKUP(A324,'Raw Data - Approved 2014 SWCAP'!$F$4:$R$588,13,FALSE),0)</f>
        <v>18</v>
      </c>
      <c r="L324" s="1">
        <f t="shared" si="10"/>
        <v>0</v>
      </c>
    </row>
    <row r="325" spans="1:12">
      <c r="A325" s="1" t="s">
        <v>1022</v>
      </c>
      <c r="B325" s="1">
        <v>391</v>
      </c>
      <c r="C325" s="1" t="s">
        <v>398</v>
      </c>
      <c r="D325" s="1">
        <v>26.617460875432293</v>
      </c>
      <c r="E325" s="1">
        <v>14.536536170998399</v>
      </c>
      <c r="G325" s="1">
        <v>12.080924704433921</v>
      </c>
      <c r="H325" s="1">
        <v>26.277804289076013</v>
      </c>
      <c r="I325" s="1">
        <f t="shared" si="9"/>
        <v>38.358728993509935</v>
      </c>
      <c r="K325" s="1">
        <f>IFERROR(VLOOKUP(A325,'Raw Data - Approved 2014 SWCAP'!$F$4:$R$588,13,FALSE),0)</f>
        <v>15</v>
      </c>
      <c r="L325" s="1">
        <f t="shared" si="10"/>
        <v>0</v>
      </c>
    </row>
    <row r="326" spans="1:12">
      <c r="A326" s="1" t="s">
        <v>1023</v>
      </c>
      <c r="B326" s="1">
        <v>392</v>
      </c>
      <c r="C326" s="1" t="s">
        <v>399</v>
      </c>
      <c r="D326" s="1">
        <v>350.1751671014664</v>
      </c>
      <c r="E326" s="1">
        <v>411.763187626324</v>
      </c>
      <c r="G326" s="1">
        <v>-61.588020524857072</v>
      </c>
      <c r="H326" s="1">
        <v>345.70669798485716</v>
      </c>
      <c r="I326" s="1">
        <f t="shared" si="9"/>
        <v>284.11867746000007</v>
      </c>
      <c r="K326" s="1">
        <f>IFERROR(VLOOKUP(A326,'Raw Data - Approved 2014 SWCAP'!$F$4:$R$588,13,FALSE),0)</f>
        <v>412</v>
      </c>
      <c r="L326" s="1">
        <f t="shared" si="10"/>
        <v>0</v>
      </c>
    </row>
    <row r="327" spans="1:12">
      <c r="A327" s="1" t="s">
        <v>1024</v>
      </c>
      <c r="B327" s="1">
        <v>393</v>
      </c>
      <c r="C327" s="1" t="s">
        <v>400</v>
      </c>
      <c r="D327" s="1">
        <v>498.12676781166147</v>
      </c>
      <c r="E327" s="1">
        <v>484.76188013720702</v>
      </c>
      <c r="G327" s="1">
        <v>13.364887674454875</v>
      </c>
      <c r="H327" s="1">
        <v>491.77033740985115</v>
      </c>
      <c r="I327" s="1">
        <f t="shared" si="9"/>
        <v>505.135225084306</v>
      </c>
      <c r="K327" s="1">
        <f>IFERROR(VLOOKUP(A327,'Raw Data - Approved 2014 SWCAP'!$F$4:$R$588,13,FALSE),0)</f>
        <v>485</v>
      </c>
      <c r="L327" s="1">
        <f t="shared" si="10"/>
        <v>0</v>
      </c>
    </row>
    <row r="328" spans="1:12">
      <c r="A328" s="1" t="s">
        <v>1025</v>
      </c>
      <c r="B328" s="1">
        <v>394</v>
      </c>
      <c r="C328" s="1" t="s">
        <v>401</v>
      </c>
      <c r="D328" s="1">
        <v>56.00037223142899</v>
      </c>
      <c r="E328" s="1">
        <v>97.963613326293398</v>
      </c>
      <c r="G328" s="1">
        <v>-41.963241094864408</v>
      </c>
      <c r="H328" s="1">
        <v>55.285770062731352</v>
      </c>
      <c r="I328" s="1">
        <f t="shared" si="9"/>
        <v>13.322528967866944</v>
      </c>
      <c r="K328" s="1">
        <f>IFERROR(VLOOKUP(A328,'Raw Data - Approved 2014 SWCAP'!$F$4:$R$588,13,FALSE),0)</f>
        <v>98</v>
      </c>
      <c r="L328" s="1">
        <f t="shared" si="10"/>
        <v>0</v>
      </c>
    </row>
    <row r="329" spans="1:12">
      <c r="A329" s="1" t="s">
        <v>1026</v>
      </c>
      <c r="B329" s="1">
        <v>395</v>
      </c>
      <c r="C329" s="1" t="s">
        <v>402</v>
      </c>
      <c r="D329" s="1">
        <v>4175.4318968150237</v>
      </c>
      <c r="E329" s="1">
        <v>1163.5549169916501</v>
      </c>
      <c r="G329" s="1">
        <v>3011.876979823372</v>
      </c>
      <c r="H329" s="1">
        <v>4113.8572495909675</v>
      </c>
      <c r="I329" s="1">
        <f t="shared" si="9"/>
        <v>7125.73422941434</v>
      </c>
      <c r="K329" s="1">
        <f>IFERROR(VLOOKUP(A329,'Raw Data - Approved 2014 SWCAP'!$F$4:$R$588,13,FALSE),0)</f>
        <v>1164</v>
      </c>
      <c r="L329" s="1">
        <f t="shared" si="10"/>
        <v>0</v>
      </c>
    </row>
    <row r="330" spans="1:12">
      <c r="A330" s="1" t="s">
        <v>1027</v>
      </c>
      <c r="B330" s="1">
        <v>396</v>
      </c>
      <c r="C330" s="1" t="s">
        <v>403</v>
      </c>
      <c r="D330" s="1">
        <v>1552.8004448369072</v>
      </c>
      <c r="E330" s="1">
        <v>1511.4837501279401</v>
      </c>
      <c r="G330" s="1">
        <v>41.316694708967766</v>
      </c>
      <c r="H330" s="1">
        <v>1532.9856735912915</v>
      </c>
      <c r="I330" s="1">
        <f t="shared" si="9"/>
        <v>1574.3023683002593</v>
      </c>
      <c r="K330" s="1">
        <f>IFERROR(VLOOKUP(A330,'Raw Data - Approved 2014 SWCAP'!$F$4:$R$588,13,FALSE),0)</f>
        <v>1511</v>
      </c>
      <c r="L330" s="1">
        <f t="shared" si="10"/>
        <v>0</v>
      </c>
    </row>
    <row r="331" spans="1:12">
      <c r="A331" s="1" t="s">
        <v>1028</v>
      </c>
      <c r="B331" s="1">
        <v>397</v>
      </c>
      <c r="C331" s="1" t="s">
        <v>404</v>
      </c>
      <c r="D331" s="1">
        <v>118.91437066426894</v>
      </c>
      <c r="E331" s="1">
        <v>27.177002406649098</v>
      </c>
      <c r="G331" s="1">
        <v>91.737368257619821</v>
      </c>
      <c r="H331" s="1">
        <v>117.39694383691102</v>
      </c>
      <c r="I331" s="1">
        <f t="shared" si="9"/>
        <v>209.13431209453086</v>
      </c>
      <c r="K331" s="1">
        <f>IFERROR(VLOOKUP(A331,'Raw Data - Approved 2014 SWCAP'!$F$4:$R$588,13,FALSE),0)</f>
        <v>27</v>
      </c>
      <c r="L331" s="1">
        <f t="shared" si="10"/>
        <v>0</v>
      </c>
    </row>
    <row r="332" spans="1:12">
      <c r="A332" s="1" t="s">
        <v>1029</v>
      </c>
      <c r="B332" s="1">
        <v>398</v>
      </c>
      <c r="C332" s="1" t="s">
        <v>405</v>
      </c>
      <c r="D332" s="1">
        <v>47.704020789735807</v>
      </c>
      <c r="E332" s="1">
        <v>13.588501203324601</v>
      </c>
      <c r="G332" s="1">
        <v>34.115519586411239</v>
      </c>
      <c r="H332" s="1">
        <v>47.095285608993379</v>
      </c>
      <c r="I332" s="1">
        <f t="shared" si="9"/>
        <v>81.210805195404618</v>
      </c>
      <c r="K332" s="1">
        <f>IFERROR(VLOOKUP(A332,'Raw Data - Approved 2014 SWCAP'!$F$4:$R$588,13,FALSE),0)</f>
        <v>14</v>
      </c>
      <c r="L332" s="1">
        <f t="shared" si="10"/>
        <v>0</v>
      </c>
    </row>
    <row r="333" spans="1:12">
      <c r="A333" s="1" t="s">
        <v>1030</v>
      </c>
      <c r="B333" s="1">
        <v>399</v>
      </c>
      <c r="C333" s="1" t="s">
        <v>406</v>
      </c>
      <c r="D333" s="1">
        <v>30.765636596278885</v>
      </c>
      <c r="E333" s="1">
        <v>22.436827568280101</v>
      </c>
      <c r="G333" s="1">
        <v>8.3288090279987887</v>
      </c>
      <c r="H333" s="1">
        <v>30.373046515945006</v>
      </c>
      <c r="I333" s="1">
        <f t="shared" si="9"/>
        <v>38.701855543943793</v>
      </c>
      <c r="K333" s="1">
        <f>IFERROR(VLOOKUP(A333,'Raw Data - Approved 2014 SWCAP'!$F$4:$R$588,13,FALSE),0)</f>
        <v>22</v>
      </c>
      <c r="L333" s="1">
        <f t="shared" si="10"/>
        <v>0</v>
      </c>
    </row>
    <row r="334" spans="1:12">
      <c r="A334" s="1" t="s">
        <v>1031</v>
      </c>
      <c r="B334" s="1">
        <v>400</v>
      </c>
      <c r="C334" s="1" t="s">
        <v>407</v>
      </c>
      <c r="D334" s="1">
        <v>148.64296333033619</v>
      </c>
      <c r="E334" s="1">
        <v>117.556335991552</v>
      </c>
      <c r="G334" s="1">
        <v>31.086627338784123</v>
      </c>
      <c r="H334" s="1">
        <v>146.74617979613879</v>
      </c>
      <c r="I334" s="1">
        <f t="shared" si="9"/>
        <v>177.83280713492292</v>
      </c>
      <c r="K334" s="1">
        <f>IFERROR(VLOOKUP(A334,'Raw Data - Approved 2014 SWCAP'!$F$4:$R$588,13,FALSE),0)</f>
        <v>118</v>
      </c>
      <c r="L334" s="1">
        <f t="shared" si="10"/>
        <v>0</v>
      </c>
    </row>
    <row r="335" spans="1:12">
      <c r="A335" s="1" t="s">
        <v>1032</v>
      </c>
      <c r="B335" s="1">
        <v>401</v>
      </c>
      <c r="C335" s="1" t="s">
        <v>408</v>
      </c>
      <c r="D335" s="1">
        <v>232.6435216774797</v>
      </c>
      <c r="E335" s="1">
        <v>158.637851257417</v>
      </c>
      <c r="G335" s="1">
        <v>74.005670420062629</v>
      </c>
      <c r="H335" s="1">
        <v>229.67483489023581</v>
      </c>
      <c r="I335" s="1">
        <f t="shared" si="9"/>
        <v>303.68050531029843</v>
      </c>
      <c r="K335" s="1">
        <f>IFERROR(VLOOKUP(A335,'Raw Data - Approved 2014 SWCAP'!$F$4:$R$588,13,FALSE),0)</f>
        <v>159</v>
      </c>
      <c r="L335" s="1">
        <f t="shared" si="10"/>
        <v>0</v>
      </c>
    </row>
    <row r="336" spans="1:12">
      <c r="A336" s="1" t="s">
        <v>1033</v>
      </c>
      <c r="B336" s="1">
        <v>402</v>
      </c>
      <c r="C336" s="1" t="s">
        <v>409</v>
      </c>
      <c r="D336" s="1">
        <v>1429.4451806439033</v>
      </c>
      <c r="E336" s="1">
        <v>1719.1281045554099</v>
      </c>
      <c r="G336" s="1">
        <v>-289.68292391150703</v>
      </c>
      <c r="H336" s="1">
        <v>1410.9872120801538</v>
      </c>
      <c r="I336" s="1">
        <f t="shared" si="9"/>
        <v>1121.3042881686467</v>
      </c>
      <c r="K336" s="1">
        <f>IFERROR(VLOOKUP(A336,'Raw Data - Approved 2014 SWCAP'!$F$4:$R$588,13,FALSE),0)</f>
        <v>1719</v>
      </c>
      <c r="L336" s="1">
        <f t="shared" si="10"/>
        <v>0</v>
      </c>
    </row>
    <row r="337" spans="1:12">
      <c r="A337" s="1" t="s">
        <v>1034</v>
      </c>
      <c r="B337" s="1">
        <v>403</v>
      </c>
      <c r="C337" s="1" t="s">
        <v>410</v>
      </c>
      <c r="D337" s="1">
        <v>0</v>
      </c>
      <c r="E337" s="1">
        <v>0.31601165589126901</v>
      </c>
      <c r="G337" s="1">
        <v>-0.31601165589126906</v>
      </c>
      <c r="H337" s="1">
        <v>0</v>
      </c>
      <c r="I337" s="1">
        <f t="shared" si="9"/>
        <v>-0.31601165589126906</v>
      </c>
      <c r="K337" s="1">
        <f>IFERROR(VLOOKUP(A337,'Raw Data - Approved 2014 SWCAP'!$F$4:$R$588,13,FALSE),0)</f>
        <v>0</v>
      </c>
      <c r="L337" s="1">
        <f t="shared" si="10"/>
        <v>0</v>
      </c>
    </row>
    <row r="338" spans="1:12">
      <c r="A338" s="1" t="s">
        <v>1035</v>
      </c>
      <c r="B338" s="1">
        <v>404</v>
      </c>
      <c r="C338" s="1" t="s">
        <v>411</v>
      </c>
      <c r="D338" s="1">
        <v>530.96649226836371</v>
      </c>
      <c r="E338" s="1">
        <v>456.00481945110101</v>
      </c>
      <c r="G338" s="1">
        <v>74.961672817262524</v>
      </c>
      <c r="H338" s="1">
        <v>524.19100503923062</v>
      </c>
      <c r="I338" s="1">
        <f t="shared" si="9"/>
        <v>599.15267785649314</v>
      </c>
      <c r="K338" s="1">
        <f>IFERROR(VLOOKUP(A338,'Raw Data - Approved 2014 SWCAP'!$F$4:$R$588,13,FALSE),0)</f>
        <v>456</v>
      </c>
      <c r="L338" s="1">
        <f t="shared" si="10"/>
        <v>0</v>
      </c>
    </row>
    <row r="339" spans="1:12">
      <c r="A339" s="1" t="s">
        <v>1036</v>
      </c>
      <c r="B339" s="1">
        <v>405</v>
      </c>
      <c r="C339" s="1" t="s">
        <v>412</v>
      </c>
      <c r="D339" s="1">
        <v>375.75558404668709</v>
      </c>
      <c r="E339" s="1">
        <v>344.45270492148302</v>
      </c>
      <c r="G339" s="1">
        <v>31.302879125203862</v>
      </c>
      <c r="H339" s="1">
        <v>370.96069171721592</v>
      </c>
      <c r="I339" s="1">
        <f t="shared" si="9"/>
        <v>402.26357084241977</v>
      </c>
      <c r="K339" s="1">
        <f>IFERROR(VLOOKUP(A339,'Raw Data - Approved 2014 SWCAP'!$F$4:$R$588,13,FALSE),0)</f>
        <v>344</v>
      </c>
      <c r="L339" s="1">
        <f t="shared" si="10"/>
        <v>0</v>
      </c>
    </row>
    <row r="340" spans="1:12">
      <c r="A340" s="1" t="s">
        <v>1037</v>
      </c>
      <c r="B340" s="1">
        <v>406</v>
      </c>
      <c r="C340" s="1" t="s">
        <v>413</v>
      </c>
      <c r="D340" s="1">
        <v>4210.0526753492195</v>
      </c>
      <c r="E340" s="1">
        <v>4276.5857391765403</v>
      </c>
      <c r="G340" s="1">
        <v>-66.533063827323602</v>
      </c>
      <c r="H340" s="1">
        <v>4156.3295900864514</v>
      </c>
      <c r="I340" s="1">
        <f t="shared" ref="I340:I403" si="11">SUM(G340:H340)</f>
        <v>4089.7965262591279</v>
      </c>
      <c r="K340" s="1">
        <f>IFERROR(VLOOKUP(A340,'Raw Data - Approved 2014 SWCAP'!$F$4:$R$588,13,FALSE),0)</f>
        <v>4277</v>
      </c>
      <c r="L340" s="1">
        <f t="shared" si="10"/>
        <v>0</v>
      </c>
    </row>
    <row r="341" spans="1:12">
      <c r="A341" s="1" t="s">
        <v>1038</v>
      </c>
      <c r="B341" s="1">
        <v>407</v>
      </c>
      <c r="C341" s="1" t="s">
        <v>414</v>
      </c>
      <c r="D341" s="1">
        <v>65.679448913404357</v>
      </c>
      <c r="E341" s="1">
        <v>43.609608512995102</v>
      </c>
      <c r="G341" s="1">
        <v>22.069840400409245</v>
      </c>
      <c r="H341" s="1">
        <v>64.841335258759003</v>
      </c>
      <c r="I341" s="1">
        <f t="shared" si="11"/>
        <v>86.911175659168251</v>
      </c>
      <c r="K341" s="1">
        <f>IFERROR(VLOOKUP(A341,'Raw Data - Approved 2014 SWCAP'!$F$4:$R$588,13,FALSE),0)</f>
        <v>44</v>
      </c>
      <c r="L341" s="1">
        <f t="shared" ref="L341:L404" si="12">ROUND(K341-E341,0)</f>
        <v>0</v>
      </c>
    </row>
    <row r="342" spans="1:12">
      <c r="A342" s="1" t="s">
        <v>1039</v>
      </c>
      <c r="B342" s="1">
        <v>408</v>
      </c>
      <c r="C342" s="1" t="s">
        <v>415</v>
      </c>
      <c r="D342" s="1">
        <v>0</v>
      </c>
      <c r="E342" s="1">
        <v>2.5280932471301498</v>
      </c>
      <c r="G342" s="1">
        <v>-2.5280932471301525</v>
      </c>
      <c r="H342" s="1">
        <v>0</v>
      </c>
      <c r="I342" s="1">
        <f t="shared" si="11"/>
        <v>-2.5280932471301525</v>
      </c>
      <c r="K342" s="1">
        <f>IFERROR(VLOOKUP(A342,'Raw Data - Approved 2014 SWCAP'!$F$4:$R$588,13,FALSE),0)</f>
        <v>3</v>
      </c>
      <c r="L342" s="1">
        <f t="shared" si="12"/>
        <v>0</v>
      </c>
    </row>
    <row r="343" spans="1:12">
      <c r="A343" s="1" t="s">
        <v>1040</v>
      </c>
      <c r="B343" s="1">
        <v>409</v>
      </c>
      <c r="C343" s="1" t="s">
        <v>416</v>
      </c>
      <c r="D343" s="1">
        <v>2.0740878604232962</v>
      </c>
      <c r="E343" s="1">
        <v>0</v>
      </c>
      <c r="G343" s="1">
        <v>0</v>
      </c>
      <c r="H343" s="1">
        <v>2.047621113434495</v>
      </c>
      <c r="I343" s="1">
        <f t="shared" si="11"/>
        <v>2.047621113434495</v>
      </c>
      <c r="K343" s="1">
        <f>IFERROR(VLOOKUP(A343,'Raw Data - Approved 2014 SWCAP'!$F$4:$R$588,13,FALSE),0)</f>
        <v>0</v>
      </c>
      <c r="L343" s="1">
        <f t="shared" si="12"/>
        <v>0</v>
      </c>
    </row>
    <row r="344" spans="1:12">
      <c r="A344" s="1" t="s">
        <v>1041</v>
      </c>
      <c r="B344" s="1">
        <v>410</v>
      </c>
      <c r="C344" s="1" t="s">
        <v>417</v>
      </c>
      <c r="D344" s="1">
        <v>218.87806002720347</v>
      </c>
      <c r="E344" s="1">
        <v>205.939407528083</v>
      </c>
      <c r="G344" s="1">
        <v>12.93865249912086</v>
      </c>
      <c r="H344" s="1">
        <v>215.83152132858959</v>
      </c>
      <c r="I344" s="1">
        <f t="shared" si="11"/>
        <v>228.77017382771044</v>
      </c>
      <c r="K344" s="1">
        <f>IFERROR(VLOOKUP(A344,'Raw Data - Approved 2014 SWCAP'!$F$4:$R$588,13,FALSE),0)</f>
        <v>206</v>
      </c>
      <c r="L344" s="1">
        <f t="shared" si="12"/>
        <v>0</v>
      </c>
    </row>
    <row r="345" spans="1:12">
      <c r="A345" s="1" t="s">
        <v>1042</v>
      </c>
      <c r="B345" s="1">
        <v>411</v>
      </c>
      <c r="C345" s="1" t="s">
        <v>418</v>
      </c>
      <c r="D345" s="1">
        <v>2.0740878604232962</v>
      </c>
      <c r="E345" s="1">
        <v>1.26404662356508</v>
      </c>
      <c r="G345" s="1">
        <v>0.81004123685821983</v>
      </c>
      <c r="H345" s="1">
        <v>2.047621113434495</v>
      </c>
      <c r="I345" s="1">
        <f t="shared" si="11"/>
        <v>2.8576623502927148</v>
      </c>
      <c r="K345" s="1">
        <f>IFERROR(VLOOKUP(A345,'Raw Data - Approved 2014 SWCAP'!$F$4:$R$588,13,FALSE),0)</f>
        <v>1</v>
      </c>
      <c r="L345" s="1">
        <f t="shared" si="12"/>
        <v>0</v>
      </c>
    </row>
    <row r="346" spans="1:12">
      <c r="A346" s="1" t="s">
        <v>1043</v>
      </c>
      <c r="B346" s="1">
        <v>412</v>
      </c>
      <c r="C346" s="1" t="s">
        <v>419</v>
      </c>
      <c r="D346" s="1">
        <v>72.593075114815349</v>
      </c>
      <c r="E346" s="1">
        <v>98.595636638075902</v>
      </c>
      <c r="G346" s="1">
        <v>-26.002561523260582</v>
      </c>
      <c r="H346" s="1">
        <v>71.666738970207305</v>
      </c>
      <c r="I346" s="1">
        <f t="shared" si="11"/>
        <v>45.664177446946724</v>
      </c>
      <c r="K346" s="1">
        <f>IFERROR(VLOOKUP(A346,'Raw Data - Approved 2014 SWCAP'!$F$4:$R$588,13,FALSE),0)</f>
        <v>99</v>
      </c>
      <c r="L346" s="1">
        <f t="shared" si="12"/>
        <v>0</v>
      </c>
    </row>
    <row r="347" spans="1:12">
      <c r="A347" s="1" t="s">
        <v>1044</v>
      </c>
      <c r="B347" s="1">
        <v>413</v>
      </c>
      <c r="C347" s="1" t="s">
        <v>420</v>
      </c>
      <c r="D347" s="1">
        <v>2.7654504805643945</v>
      </c>
      <c r="E347" s="1">
        <v>0</v>
      </c>
      <c r="G347" s="1">
        <v>0</v>
      </c>
      <c r="H347" s="1">
        <v>2.7301614845793263</v>
      </c>
      <c r="I347" s="1">
        <f t="shared" si="11"/>
        <v>2.7301614845793263</v>
      </c>
      <c r="K347" s="1">
        <f>IFERROR(VLOOKUP(A347,'Raw Data - Approved 2014 SWCAP'!$F$4:$R$588,13,FALSE),0)</f>
        <v>0</v>
      </c>
      <c r="L347" s="1">
        <f t="shared" si="12"/>
        <v>0</v>
      </c>
    </row>
    <row r="348" spans="1:12">
      <c r="A348" s="1" t="s">
        <v>1045</v>
      </c>
      <c r="B348" s="1">
        <v>414</v>
      </c>
      <c r="C348" s="1" t="s">
        <v>421</v>
      </c>
      <c r="D348" s="1">
        <v>2.0740878604232962</v>
      </c>
      <c r="E348" s="1">
        <v>0.63202331178253801</v>
      </c>
      <c r="G348" s="1">
        <v>1.4420645486407579</v>
      </c>
      <c r="H348" s="1">
        <v>2.047621113434495</v>
      </c>
      <c r="I348" s="1">
        <f t="shared" si="11"/>
        <v>3.489685662075253</v>
      </c>
      <c r="K348" s="1">
        <f>IFERROR(VLOOKUP(A348,'Raw Data - Approved 2014 SWCAP'!$F$4:$R$588,13,FALSE),0)</f>
        <v>1</v>
      </c>
      <c r="L348" s="1">
        <f t="shared" si="12"/>
        <v>0</v>
      </c>
    </row>
    <row r="349" spans="1:12">
      <c r="A349" s="1" t="s">
        <v>1047</v>
      </c>
      <c r="B349" s="1">
        <v>416</v>
      </c>
      <c r="C349" s="1" t="s">
        <v>423</v>
      </c>
      <c r="D349" s="1">
        <v>11.753164542398675</v>
      </c>
      <c r="E349" s="1">
        <v>3.7921398706952298</v>
      </c>
      <c r="G349" s="1">
        <v>7.9610246717034476</v>
      </c>
      <c r="H349" s="1">
        <v>11.603186309462137</v>
      </c>
      <c r="I349" s="1">
        <f t="shared" si="11"/>
        <v>19.564210981165584</v>
      </c>
      <c r="K349" s="1">
        <f>IFERROR(VLOOKUP(A349,'Raw Data - Approved 2014 SWCAP'!$F$4:$R$588,13,FALSE),0)</f>
        <v>4</v>
      </c>
      <c r="L349" s="1">
        <f t="shared" si="12"/>
        <v>0</v>
      </c>
    </row>
    <row r="350" spans="1:12">
      <c r="A350" s="1" t="s">
        <v>1049</v>
      </c>
      <c r="B350" s="1">
        <v>418</v>
      </c>
      <c r="C350" s="1" t="s">
        <v>425</v>
      </c>
      <c r="D350" s="1">
        <v>1.3827252402821972</v>
      </c>
      <c r="E350" s="1">
        <v>0</v>
      </c>
      <c r="G350" s="1">
        <v>0</v>
      </c>
      <c r="H350" s="1">
        <v>1.3650807422896631</v>
      </c>
      <c r="I350" s="1">
        <f t="shared" si="11"/>
        <v>1.3650807422896631</v>
      </c>
      <c r="K350" s="1">
        <f>IFERROR(VLOOKUP(A350,'Raw Data - Approved 2014 SWCAP'!$F$4:$R$588,13,FALSE),0)</f>
        <v>0</v>
      </c>
      <c r="L350" s="1">
        <f t="shared" si="12"/>
        <v>0</v>
      </c>
    </row>
    <row r="351" spans="1:12">
      <c r="A351" s="1" t="s">
        <v>1050</v>
      </c>
      <c r="B351" s="1">
        <v>419</v>
      </c>
      <c r="C351" s="1" t="s">
        <v>426</v>
      </c>
      <c r="D351" s="1">
        <v>0</v>
      </c>
      <c r="E351" s="1">
        <v>3.1601165589126898</v>
      </c>
      <c r="G351" s="1">
        <v>-3.1601165589126903</v>
      </c>
      <c r="H351" s="1">
        <v>0</v>
      </c>
      <c r="I351" s="1">
        <f t="shared" si="11"/>
        <v>-3.1601165589126903</v>
      </c>
      <c r="K351" s="1">
        <f>IFERROR(VLOOKUP(A351,'Raw Data - Approved 2014 SWCAP'!$F$4:$R$588,13,FALSE),0)</f>
        <v>3</v>
      </c>
      <c r="L351" s="1">
        <f t="shared" si="12"/>
        <v>0</v>
      </c>
    </row>
    <row r="352" spans="1:12">
      <c r="A352" s="1" t="s">
        <v>1052</v>
      </c>
      <c r="B352" s="1">
        <v>421</v>
      </c>
      <c r="C352" s="1" t="s">
        <v>428</v>
      </c>
      <c r="D352" s="1">
        <v>618.0781824061421</v>
      </c>
      <c r="E352" s="1">
        <v>347.61282148039601</v>
      </c>
      <c r="G352" s="1">
        <v>270.46536092574621</v>
      </c>
      <c r="H352" s="1">
        <v>610.19109180347937</v>
      </c>
      <c r="I352" s="1">
        <f t="shared" si="11"/>
        <v>880.65645272922552</v>
      </c>
      <c r="K352" s="1">
        <f>IFERROR(VLOOKUP(A352,'Raw Data - Approved 2014 SWCAP'!$F$4:$R$588,13,FALSE),0)</f>
        <v>348</v>
      </c>
      <c r="L352" s="1">
        <f t="shared" si="12"/>
        <v>0</v>
      </c>
    </row>
    <row r="353" spans="1:12">
      <c r="A353" s="1" t="s">
        <v>1053</v>
      </c>
      <c r="B353" s="1">
        <v>422</v>
      </c>
      <c r="C353" s="1" t="s">
        <v>429</v>
      </c>
      <c r="D353" s="1">
        <v>4.1481757208465924</v>
      </c>
      <c r="E353" s="1">
        <v>0</v>
      </c>
      <c r="G353" s="1">
        <v>0</v>
      </c>
      <c r="H353" s="1">
        <v>4.0952422268689901</v>
      </c>
      <c r="I353" s="1">
        <f t="shared" si="11"/>
        <v>4.0952422268689901</v>
      </c>
      <c r="K353" s="1">
        <f>IFERROR(VLOOKUP(A353,'Raw Data - Approved 2014 SWCAP'!$F$4:$R$588,13,FALSE),0)</f>
        <v>0</v>
      </c>
      <c r="L353" s="1">
        <f t="shared" si="12"/>
        <v>0</v>
      </c>
    </row>
    <row r="354" spans="1:12">
      <c r="A354" s="1" t="s">
        <v>1054</v>
      </c>
      <c r="B354" s="1">
        <v>423</v>
      </c>
      <c r="C354" s="1" t="s">
        <v>430</v>
      </c>
      <c r="D354" s="1">
        <v>51.852196510582395</v>
      </c>
      <c r="E354" s="1">
        <v>60.674237931123599</v>
      </c>
      <c r="G354" s="1">
        <v>-8.8220414205412556</v>
      </c>
      <c r="H354" s="1">
        <v>51.190527835862362</v>
      </c>
      <c r="I354" s="1">
        <f t="shared" si="11"/>
        <v>42.368486415321108</v>
      </c>
      <c r="K354" s="1">
        <f>IFERROR(VLOOKUP(A354,'Raw Data - Approved 2014 SWCAP'!$F$4:$R$588,13,FALSE),0)</f>
        <v>61</v>
      </c>
      <c r="L354" s="1">
        <f t="shared" si="12"/>
        <v>0</v>
      </c>
    </row>
    <row r="355" spans="1:12">
      <c r="A355" s="1" t="s">
        <v>1055</v>
      </c>
      <c r="B355" s="1">
        <v>424</v>
      </c>
      <c r="C355" s="1" t="s">
        <v>431</v>
      </c>
      <c r="D355" s="1">
        <v>296.9402453506018</v>
      </c>
      <c r="E355" s="1">
        <v>230.056485488844</v>
      </c>
      <c r="G355" s="1">
        <v>66.883759861758008</v>
      </c>
      <c r="H355" s="1">
        <v>293.15108940670513</v>
      </c>
      <c r="I355" s="1">
        <f t="shared" si="11"/>
        <v>360.03484926846312</v>
      </c>
      <c r="K355" s="1">
        <f>IFERROR(VLOOKUP(A355,'Raw Data - Approved 2014 SWCAP'!$F$4:$R$588,13,FALSE),0)</f>
        <v>230</v>
      </c>
      <c r="L355" s="1">
        <f t="shared" si="12"/>
        <v>0</v>
      </c>
    </row>
    <row r="356" spans="1:12">
      <c r="A356" s="1" t="s">
        <v>1056</v>
      </c>
      <c r="B356" s="1">
        <v>425</v>
      </c>
      <c r="C356" s="1" t="s">
        <v>432</v>
      </c>
      <c r="D356" s="1">
        <v>1.3827252402821972</v>
      </c>
      <c r="E356" s="1">
        <v>0.31601165589126901</v>
      </c>
      <c r="G356" s="1">
        <v>1.0667135843909283</v>
      </c>
      <c r="H356" s="1">
        <v>1.3650807422896631</v>
      </c>
      <c r="I356" s="1">
        <f t="shared" si="11"/>
        <v>2.4317943266805915</v>
      </c>
      <c r="K356" s="1">
        <f>IFERROR(VLOOKUP(A356,'Raw Data - Approved 2014 SWCAP'!$F$4:$R$588,13,FALSE),0)</f>
        <v>0</v>
      </c>
      <c r="L356" s="1">
        <f t="shared" si="12"/>
        <v>0</v>
      </c>
    </row>
    <row r="357" spans="1:12">
      <c r="A357" s="1" t="s">
        <v>1057</v>
      </c>
      <c r="B357" s="1">
        <v>426</v>
      </c>
      <c r="C357" s="1" t="s">
        <v>433</v>
      </c>
      <c r="D357" s="1">
        <v>0.69136262014109862</v>
      </c>
      <c r="E357" s="1">
        <v>0.63202331178253801</v>
      </c>
      <c r="G357" s="1">
        <v>5.9339308358560584E-2</v>
      </c>
      <c r="H357" s="1">
        <v>0.68254037114483157</v>
      </c>
      <c r="I357" s="1">
        <f t="shared" si="11"/>
        <v>0.74187967950339218</v>
      </c>
      <c r="K357" s="1">
        <f>IFERROR(VLOOKUP(A357,'Raw Data - Approved 2014 SWCAP'!$F$4:$R$588,13,FALSE),0)</f>
        <v>1</v>
      </c>
      <c r="L357" s="1">
        <f t="shared" si="12"/>
        <v>0</v>
      </c>
    </row>
    <row r="358" spans="1:12">
      <c r="A358" s="1" t="s">
        <v>1058</v>
      </c>
      <c r="B358" s="1">
        <v>427</v>
      </c>
      <c r="C358" s="1" t="s">
        <v>434</v>
      </c>
      <c r="D358" s="1">
        <v>44.938570309171403</v>
      </c>
      <c r="E358" s="1">
        <v>49.297818319038001</v>
      </c>
      <c r="G358" s="1">
        <v>-4.3592480098665565</v>
      </c>
      <c r="H358" s="1">
        <v>44.365124124414052</v>
      </c>
      <c r="I358" s="1">
        <f t="shared" si="11"/>
        <v>40.005876114547497</v>
      </c>
      <c r="K358" s="1">
        <f>IFERROR(VLOOKUP(A358,'Raw Data - Approved 2014 SWCAP'!$F$4:$R$588,13,FALSE),0)</f>
        <v>49</v>
      </c>
      <c r="L358" s="1">
        <f t="shared" si="12"/>
        <v>0</v>
      </c>
    </row>
    <row r="359" spans="1:12">
      <c r="A359" s="1" t="s">
        <v>1059</v>
      </c>
      <c r="B359" s="1">
        <v>428</v>
      </c>
      <c r="C359" s="1" t="s">
        <v>435</v>
      </c>
      <c r="D359" s="1">
        <v>499.23442974478257</v>
      </c>
      <c r="E359" s="1">
        <v>216.790170068137</v>
      </c>
      <c r="G359" s="1">
        <v>282.44425967664529</v>
      </c>
      <c r="H359" s="1">
        <v>492.5741409508546</v>
      </c>
      <c r="I359" s="1">
        <f t="shared" si="11"/>
        <v>775.01840062749989</v>
      </c>
      <c r="K359" s="1">
        <f>IFERROR(VLOOKUP(A359,'Raw Data - Approved 2014 SWCAP'!$F$4:$R$588,13,FALSE),0)</f>
        <v>217</v>
      </c>
      <c r="L359" s="1">
        <f t="shared" si="12"/>
        <v>0</v>
      </c>
    </row>
    <row r="360" spans="1:12">
      <c r="A360" s="1" t="s">
        <v>1060</v>
      </c>
      <c r="B360" s="1">
        <v>429</v>
      </c>
      <c r="C360" s="1" t="s">
        <v>436</v>
      </c>
      <c r="D360" s="1">
        <v>296.94907260096551</v>
      </c>
      <c r="E360" s="1">
        <v>74.578750790339498</v>
      </c>
      <c r="G360" s="1">
        <v>222.37032181062602</v>
      </c>
      <c r="H360" s="1">
        <v>293.12358852974091</v>
      </c>
      <c r="I360" s="1">
        <f t="shared" si="11"/>
        <v>515.49391034036694</v>
      </c>
      <c r="K360" s="1">
        <f>IFERROR(VLOOKUP(A360,'Raw Data - Approved 2014 SWCAP'!$F$4:$R$588,13,FALSE),0)</f>
        <v>75</v>
      </c>
      <c r="L360" s="1">
        <f t="shared" si="12"/>
        <v>0</v>
      </c>
    </row>
    <row r="361" spans="1:12">
      <c r="A361" s="1" t="s">
        <v>1061</v>
      </c>
      <c r="B361" s="1">
        <v>430</v>
      </c>
      <c r="C361" s="1" t="s">
        <v>437</v>
      </c>
      <c r="D361" s="1">
        <v>21.432241224374057</v>
      </c>
      <c r="E361" s="1">
        <v>27.177002406649098</v>
      </c>
      <c r="G361" s="1">
        <v>-5.7447611822750781</v>
      </c>
      <c r="H361" s="1">
        <v>21.158751505489779</v>
      </c>
      <c r="I361" s="1">
        <f t="shared" si="11"/>
        <v>15.413990323214701</v>
      </c>
      <c r="K361" s="1">
        <f>IFERROR(VLOOKUP(A361,'Raw Data - Approved 2014 SWCAP'!$F$4:$R$588,13,FALSE),0)</f>
        <v>27</v>
      </c>
      <c r="L361" s="1">
        <f t="shared" si="12"/>
        <v>0</v>
      </c>
    </row>
    <row r="362" spans="1:12">
      <c r="A362" s="1" t="s">
        <v>1063</v>
      </c>
      <c r="B362" s="1">
        <v>432</v>
      </c>
      <c r="C362" s="1" t="s">
        <v>439</v>
      </c>
      <c r="D362" s="1">
        <v>0.69136262014109862</v>
      </c>
      <c r="E362" s="1">
        <v>0</v>
      </c>
      <c r="G362" s="1">
        <v>0</v>
      </c>
      <c r="H362" s="1">
        <v>0.68254037114483157</v>
      </c>
      <c r="I362" s="1">
        <f t="shared" si="11"/>
        <v>0.68254037114483157</v>
      </c>
      <c r="K362" s="1">
        <f>IFERROR(VLOOKUP(A362,'Raw Data - Approved 2014 SWCAP'!$F$4:$R$588,13,FALSE),0)</f>
        <v>0</v>
      </c>
      <c r="L362" s="1">
        <f t="shared" si="12"/>
        <v>0</v>
      </c>
    </row>
    <row r="363" spans="1:12">
      <c r="A363" s="1" t="s">
        <v>1064</v>
      </c>
      <c r="B363" s="1">
        <v>433</v>
      </c>
      <c r="C363" s="1" t="s">
        <v>440</v>
      </c>
      <c r="D363" s="1">
        <v>27.654504805643942</v>
      </c>
      <c r="E363" s="1">
        <v>33.497235524474497</v>
      </c>
      <c r="G363" s="1">
        <v>-5.8427307188305715</v>
      </c>
      <c r="H363" s="1">
        <v>27.30161484579326</v>
      </c>
      <c r="I363" s="1">
        <f t="shared" si="11"/>
        <v>21.458884126962687</v>
      </c>
      <c r="K363" s="1">
        <f>IFERROR(VLOOKUP(A363,'Raw Data - Approved 2014 SWCAP'!$F$4:$R$588,13,FALSE),0)</f>
        <v>33</v>
      </c>
      <c r="L363" s="1">
        <f t="shared" si="12"/>
        <v>0</v>
      </c>
    </row>
    <row r="364" spans="1:12">
      <c r="A364" s="1" t="s">
        <v>1066</v>
      </c>
      <c r="B364" s="1">
        <v>435</v>
      </c>
      <c r="C364" s="1" t="s">
        <v>442</v>
      </c>
      <c r="D364" s="1">
        <v>11.061801922257578</v>
      </c>
      <c r="E364" s="1">
        <v>6.3202331178253797</v>
      </c>
      <c r="G364" s="1">
        <v>4.7415688044321973</v>
      </c>
      <c r="H364" s="1">
        <v>10.920645938317305</v>
      </c>
      <c r="I364" s="1">
        <f t="shared" si="11"/>
        <v>15.662214742749502</v>
      </c>
      <c r="K364" s="1">
        <f>IFERROR(VLOOKUP(A364,'Raw Data - Approved 2014 SWCAP'!$F$4:$R$588,13,FALSE),0)</f>
        <v>6</v>
      </c>
      <c r="L364" s="1">
        <f t="shared" si="12"/>
        <v>0</v>
      </c>
    </row>
    <row r="365" spans="1:12">
      <c r="A365" s="1" t="s">
        <v>1067</v>
      </c>
      <c r="B365" s="1">
        <v>436</v>
      </c>
      <c r="C365" s="1" t="s">
        <v>443</v>
      </c>
      <c r="D365" s="1">
        <v>9.6790766819753795</v>
      </c>
      <c r="E365" s="1">
        <v>9.4803496767380704</v>
      </c>
      <c r="G365" s="1">
        <v>0.19872700523731004</v>
      </c>
      <c r="H365" s="1">
        <v>9.5555651960276418</v>
      </c>
      <c r="I365" s="1">
        <f t="shared" si="11"/>
        <v>9.7542922012649527</v>
      </c>
      <c r="K365" s="1">
        <f>IFERROR(VLOOKUP(A365,'Raw Data - Approved 2014 SWCAP'!$F$4:$R$588,13,FALSE),0)</f>
        <v>9</v>
      </c>
      <c r="L365" s="1">
        <f t="shared" si="12"/>
        <v>0</v>
      </c>
    </row>
    <row r="366" spans="1:12">
      <c r="A366" s="1" t="s">
        <v>1068</v>
      </c>
      <c r="B366" s="1">
        <v>437</v>
      </c>
      <c r="C366" s="1" t="s">
        <v>444</v>
      </c>
      <c r="D366" s="1">
        <v>4922.4651278572792</v>
      </c>
      <c r="E366" s="1">
        <v>4544.1906384905096</v>
      </c>
      <c r="G366" s="1">
        <v>378.27448936676933</v>
      </c>
      <c r="H366" s="1">
        <v>4858.3836416718805</v>
      </c>
      <c r="I366" s="1">
        <f t="shared" si="11"/>
        <v>5236.65813103865</v>
      </c>
      <c r="K366" s="1">
        <f>IFERROR(VLOOKUP(A366,'Raw Data - Approved 2014 SWCAP'!$F$4:$R$588,13,FALSE),0)</f>
        <v>4544</v>
      </c>
      <c r="L366" s="1">
        <f t="shared" si="12"/>
        <v>0</v>
      </c>
    </row>
    <row r="367" spans="1:12">
      <c r="A367" s="1" t="s">
        <v>1069</v>
      </c>
      <c r="B367" s="1">
        <v>438</v>
      </c>
      <c r="C367" s="1" t="s">
        <v>445</v>
      </c>
      <c r="D367" s="1">
        <v>1.3827252402821972</v>
      </c>
      <c r="E367" s="1">
        <v>10.112372988520599</v>
      </c>
      <c r="G367" s="1">
        <v>-8.7296477482384116</v>
      </c>
      <c r="H367" s="1">
        <v>1.3650807422896631</v>
      </c>
      <c r="I367" s="1">
        <f t="shared" si="11"/>
        <v>-7.3645670059487482</v>
      </c>
      <c r="K367" s="1">
        <f>IFERROR(VLOOKUP(A367,'Raw Data - Approved 2014 SWCAP'!$F$4:$R$588,13,FALSE),0)</f>
        <v>10</v>
      </c>
      <c r="L367" s="1">
        <f t="shared" si="12"/>
        <v>0</v>
      </c>
    </row>
    <row r="368" spans="1:12">
      <c r="A368" s="1" t="s">
        <v>1070</v>
      </c>
      <c r="B368" s="1">
        <v>439</v>
      </c>
      <c r="C368" s="1" t="s">
        <v>446</v>
      </c>
      <c r="D368" s="1">
        <v>194.27289625964869</v>
      </c>
      <c r="E368" s="1">
        <v>61.306261242906203</v>
      </c>
      <c r="G368" s="1">
        <v>132.96663501674252</v>
      </c>
      <c r="H368" s="1">
        <v>191.79384429169767</v>
      </c>
      <c r="I368" s="1">
        <f t="shared" si="11"/>
        <v>324.76047930844015</v>
      </c>
      <c r="K368" s="1">
        <f>IFERROR(VLOOKUP(A368,'Raw Data - Approved 2014 SWCAP'!$F$4:$R$588,13,FALSE),0)</f>
        <v>61</v>
      </c>
      <c r="L368" s="1">
        <f t="shared" si="12"/>
        <v>0</v>
      </c>
    </row>
    <row r="369" spans="1:12">
      <c r="A369" s="1" t="s">
        <v>1071</v>
      </c>
      <c r="B369" s="1">
        <v>440</v>
      </c>
      <c r="C369" s="1" t="s">
        <v>447</v>
      </c>
      <c r="D369" s="1">
        <v>2.0740878604232962</v>
      </c>
      <c r="E369" s="1">
        <v>1.89606993534761</v>
      </c>
      <c r="G369" s="1">
        <v>0.17801792507568173</v>
      </c>
      <c r="H369" s="1">
        <v>2.047621113434495</v>
      </c>
      <c r="I369" s="1">
        <f t="shared" si="11"/>
        <v>2.225639038510177</v>
      </c>
      <c r="K369" s="1">
        <f>IFERROR(VLOOKUP(A369,'Raw Data - Approved 2014 SWCAP'!$F$4:$R$588,13,FALSE),0)</f>
        <v>2</v>
      </c>
      <c r="L369" s="1">
        <f t="shared" si="12"/>
        <v>0</v>
      </c>
    </row>
    <row r="370" spans="1:12">
      <c r="A370" s="1" t="s">
        <v>1072</v>
      </c>
      <c r="B370" s="1">
        <v>441</v>
      </c>
      <c r="C370" s="1" t="s">
        <v>448</v>
      </c>
      <c r="D370" s="1">
        <v>2.0740878604232962</v>
      </c>
      <c r="E370" s="1">
        <v>5.0561864942603103</v>
      </c>
      <c r="G370" s="1">
        <v>-2.9820986338370088</v>
      </c>
      <c r="H370" s="1">
        <v>2.047621113434495</v>
      </c>
      <c r="I370" s="1">
        <f t="shared" si="11"/>
        <v>-0.93447752040251375</v>
      </c>
      <c r="K370" s="1">
        <f>IFERROR(VLOOKUP(A370,'Raw Data - Approved 2014 SWCAP'!$F$4:$R$588,13,FALSE),0)</f>
        <v>5</v>
      </c>
      <c r="L370" s="1">
        <f t="shared" si="12"/>
        <v>0</v>
      </c>
    </row>
    <row r="371" spans="1:12">
      <c r="A371" s="1" t="s">
        <v>1073</v>
      </c>
      <c r="B371" s="1">
        <v>442</v>
      </c>
      <c r="C371" s="1" t="s">
        <v>449</v>
      </c>
      <c r="D371" s="1">
        <v>26.271779565361747</v>
      </c>
      <c r="E371" s="1">
        <v>12.0084429238682</v>
      </c>
      <c r="G371" s="1">
        <v>14.263336641493524</v>
      </c>
      <c r="H371" s="1">
        <v>25.936534103503597</v>
      </c>
      <c r="I371" s="1">
        <f t="shared" si="11"/>
        <v>40.199870744997121</v>
      </c>
      <c r="K371" s="1">
        <f>IFERROR(VLOOKUP(A371,'Raw Data - Approved 2014 SWCAP'!$F$4:$R$588,13,FALSE),0)</f>
        <v>12</v>
      </c>
      <c r="L371" s="1">
        <f t="shared" si="12"/>
        <v>0</v>
      </c>
    </row>
    <row r="372" spans="1:12">
      <c r="A372" s="1" t="s">
        <v>1074</v>
      </c>
      <c r="B372" s="1">
        <v>443</v>
      </c>
      <c r="C372" s="1" t="s">
        <v>450</v>
      </c>
      <c r="D372" s="1">
        <v>27.654504805643942</v>
      </c>
      <c r="E372" s="1">
        <v>38.5534220187348</v>
      </c>
      <c r="G372" s="1">
        <v>-10.898917213090876</v>
      </c>
      <c r="H372" s="1">
        <v>27.30161484579326</v>
      </c>
      <c r="I372" s="1">
        <f t="shared" si="11"/>
        <v>16.402697632702385</v>
      </c>
      <c r="K372" s="1">
        <f>IFERROR(VLOOKUP(A372,'Raw Data - Approved 2014 SWCAP'!$F$4:$R$588,13,FALSE),0)</f>
        <v>39</v>
      </c>
      <c r="L372" s="1">
        <f t="shared" si="12"/>
        <v>0</v>
      </c>
    </row>
    <row r="373" spans="1:12">
      <c r="A373" s="1" t="s">
        <v>1075</v>
      </c>
      <c r="B373" s="1">
        <v>444</v>
      </c>
      <c r="C373" s="1" t="s">
        <v>451</v>
      </c>
      <c r="D373" s="1">
        <v>157.63067739217047</v>
      </c>
      <c r="E373" s="1">
        <v>103.019799820554</v>
      </c>
      <c r="G373" s="1">
        <v>54.610877571616776</v>
      </c>
      <c r="H373" s="1">
        <v>155.61920462102159</v>
      </c>
      <c r="I373" s="1">
        <f t="shared" si="11"/>
        <v>210.23008219263838</v>
      </c>
      <c r="K373" s="1">
        <f>IFERROR(VLOOKUP(A373,'Raw Data - Approved 2014 SWCAP'!$F$4:$R$588,13,FALSE),0)</f>
        <v>103</v>
      </c>
      <c r="L373" s="1">
        <f t="shared" si="12"/>
        <v>0</v>
      </c>
    </row>
    <row r="374" spans="1:12">
      <c r="A374" s="1" t="s">
        <v>1076</v>
      </c>
      <c r="B374" s="1">
        <v>445</v>
      </c>
      <c r="C374" s="1" t="s">
        <v>452</v>
      </c>
      <c r="D374" s="1">
        <v>900.66753049069075</v>
      </c>
      <c r="E374" s="1">
        <v>785.72369103890003</v>
      </c>
      <c r="G374" s="1">
        <v>114.94383945179099</v>
      </c>
      <c r="H374" s="1">
        <v>888.48631675382273</v>
      </c>
      <c r="I374" s="1">
        <f t="shared" si="11"/>
        <v>1003.4301562056137</v>
      </c>
      <c r="K374" s="1">
        <f>IFERROR(VLOOKUP(A374,'Raw Data - Approved 2014 SWCAP'!$F$4:$R$588,13,FALSE),0)</f>
        <v>786</v>
      </c>
      <c r="L374" s="1">
        <f t="shared" si="12"/>
        <v>0</v>
      </c>
    </row>
    <row r="375" spans="1:12">
      <c r="A375" s="1" t="s">
        <v>1077</v>
      </c>
      <c r="B375" s="1">
        <v>446</v>
      </c>
      <c r="C375" s="1" t="s">
        <v>453</v>
      </c>
      <c r="D375" s="1">
        <v>643.6585993513628</v>
      </c>
      <c r="E375" s="1">
        <v>595.99798301093301</v>
      </c>
      <c r="G375" s="1">
        <v>47.660616340429442</v>
      </c>
      <c r="H375" s="1">
        <v>635.44508553583807</v>
      </c>
      <c r="I375" s="1">
        <f t="shared" si="11"/>
        <v>683.10570187626752</v>
      </c>
      <c r="K375" s="1">
        <f>IFERROR(VLOOKUP(A375,'Raw Data - Approved 2014 SWCAP'!$F$4:$R$588,13,FALSE),0)</f>
        <v>596</v>
      </c>
      <c r="L375" s="1">
        <f t="shared" si="12"/>
        <v>0</v>
      </c>
    </row>
    <row r="376" spans="1:12">
      <c r="A376" s="1" t="s">
        <v>1078</v>
      </c>
      <c r="B376" s="1">
        <v>447</v>
      </c>
      <c r="C376" s="1" t="s">
        <v>454</v>
      </c>
      <c r="D376" s="1">
        <v>72.64603861699743</v>
      </c>
      <c r="E376" s="1">
        <v>539.13132026732205</v>
      </c>
      <c r="G376" s="1">
        <v>-466.4852816503244</v>
      </c>
      <c r="H376" s="1">
        <v>71.501733708421952</v>
      </c>
      <c r="I376" s="1">
        <f t="shared" si="11"/>
        <v>-394.98354794190243</v>
      </c>
      <c r="K376" s="1">
        <f>IFERROR(VLOOKUP(A376,'Raw Data - Approved 2014 SWCAP'!$F$4:$R$588,13,FALSE),0)</f>
        <v>539</v>
      </c>
      <c r="L376" s="1">
        <f t="shared" si="12"/>
        <v>0</v>
      </c>
    </row>
    <row r="377" spans="1:12">
      <c r="A377" s="1" t="s">
        <v>1079</v>
      </c>
      <c r="B377" s="1">
        <v>448</v>
      </c>
      <c r="C377" s="1" t="s">
        <v>455</v>
      </c>
      <c r="D377" s="1">
        <v>3.4568131007054932</v>
      </c>
      <c r="E377" s="1">
        <v>4.1081515265865001</v>
      </c>
      <c r="G377" s="1">
        <v>-0.65133842588100421</v>
      </c>
      <c r="H377" s="1">
        <v>3.412701855724158</v>
      </c>
      <c r="I377" s="1">
        <f t="shared" si="11"/>
        <v>2.7613634298431537</v>
      </c>
      <c r="K377" s="1">
        <f>IFERROR(VLOOKUP(A377,'Raw Data - Approved 2014 SWCAP'!$F$4:$R$588,13,FALSE),0)</f>
        <v>4</v>
      </c>
      <c r="L377" s="1">
        <f t="shared" si="12"/>
        <v>0</v>
      </c>
    </row>
    <row r="378" spans="1:12">
      <c r="A378" s="1" t="s">
        <v>1080</v>
      </c>
      <c r="B378" s="1">
        <v>449</v>
      </c>
      <c r="C378" s="1" t="s">
        <v>456</v>
      </c>
      <c r="D378" s="1">
        <v>24.19769170493845</v>
      </c>
      <c r="E378" s="1">
        <v>14.536536170998399</v>
      </c>
      <c r="G378" s="1">
        <v>9.661155533940077</v>
      </c>
      <c r="H378" s="1">
        <v>23.888912990069105</v>
      </c>
      <c r="I378" s="1">
        <f t="shared" si="11"/>
        <v>33.550068524009184</v>
      </c>
      <c r="K378" s="1">
        <f>IFERROR(VLOOKUP(A378,'Raw Data - Approved 2014 SWCAP'!$F$4:$R$588,13,FALSE),0)</f>
        <v>15</v>
      </c>
      <c r="L378" s="1">
        <f t="shared" si="12"/>
        <v>0</v>
      </c>
    </row>
    <row r="379" spans="1:12">
      <c r="A379" s="1" t="s">
        <v>1081</v>
      </c>
      <c r="B379" s="1">
        <v>450</v>
      </c>
      <c r="C379" s="1" t="s">
        <v>457</v>
      </c>
      <c r="D379" s="1">
        <v>0</v>
      </c>
      <c r="E379" s="1">
        <v>0.63202331178253801</v>
      </c>
      <c r="G379" s="1">
        <v>-0.63202331178253812</v>
      </c>
      <c r="H379" s="1">
        <v>0</v>
      </c>
      <c r="I379" s="1">
        <f t="shared" si="11"/>
        <v>-0.63202331178253812</v>
      </c>
      <c r="K379" s="1">
        <f>IFERROR(VLOOKUP(A379,'Raw Data - Approved 2014 SWCAP'!$F$4:$R$588,13,FALSE),0)</f>
        <v>1</v>
      </c>
      <c r="L379" s="1">
        <f t="shared" si="12"/>
        <v>0</v>
      </c>
    </row>
    <row r="380" spans="1:12">
      <c r="A380" s="1" t="s">
        <v>1083</v>
      </c>
      <c r="B380" s="1">
        <v>453</v>
      </c>
      <c r="C380" s="1" t="s">
        <v>460</v>
      </c>
      <c r="D380" s="1">
        <v>0.69136262014109862</v>
      </c>
      <c r="E380" s="1">
        <v>0</v>
      </c>
      <c r="G380" s="1">
        <v>0</v>
      </c>
      <c r="H380" s="1">
        <v>0.68254037114483157</v>
      </c>
      <c r="I380" s="1">
        <f t="shared" si="11"/>
        <v>0.68254037114483157</v>
      </c>
      <c r="K380" s="1">
        <f>IFERROR(VLOOKUP(A380,'Raw Data - Approved 2014 SWCAP'!$F$4:$R$588,13,FALSE),0)</f>
        <v>0</v>
      </c>
      <c r="L380" s="1">
        <f t="shared" si="12"/>
        <v>0</v>
      </c>
    </row>
    <row r="381" spans="1:12">
      <c r="A381" s="1" t="s">
        <v>1256</v>
      </c>
      <c r="B381" s="1">
        <v>454</v>
      </c>
      <c r="C381" s="1" t="s">
        <v>461</v>
      </c>
      <c r="D381" s="1">
        <v>179.06291861654452</v>
      </c>
      <c r="E381" s="1">
        <v>0</v>
      </c>
      <c r="G381" s="1">
        <v>0</v>
      </c>
      <c r="H381" s="1">
        <v>176.77795612651138</v>
      </c>
      <c r="I381" s="1">
        <f t="shared" si="11"/>
        <v>176.77795612651138</v>
      </c>
      <c r="K381" s="1">
        <f>IFERROR(VLOOKUP(A381,'Raw Data - Approved 2014 SWCAP'!$F$4:$R$588,13,FALSE),0)</f>
        <v>0</v>
      </c>
      <c r="L381" s="1">
        <f t="shared" si="12"/>
        <v>0</v>
      </c>
    </row>
    <row r="382" spans="1:12">
      <c r="A382" s="1" t="s">
        <v>1084</v>
      </c>
      <c r="B382" s="1">
        <v>455</v>
      </c>
      <c r="C382" s="1" t="s">
        <v>462</v>
      </c>
      <c r="D382" s="1">
        <v>4611.7756568112418</v>
      </c>
      <c r="E382" s="1">
        <v>5239.6969293248003</v>
      </c>
      <c r="G382" s="1">
        <v>-627.9212725135576</v>
      </c>
      <c r="H382" s="1">
        <v>4549.9204325624223</v>
      </c>
      <c r="I382" s="1">
        <f t="shared" si="11"/>
        <v>3921.9991600488647</v>
      </c>
      <c r="K382" s="1">
        <f>IFERROR(VLOOKUP(A382,'Raw Data - Approved 2014 SWCAP'!$F$4:$R$588,13,FALSE),0)</f>
        <v>5240</v>
      </c>
      <c r="L382" s="1">
        <f t="shared" si="12"/>
        <v>0</v>
      </c>
    </row>
    <row r="383" spans="1:12">
      <c r="A383" s="1" t="s">
        <v>1085</v>
      </c>
      <c r="B383" s="1">
        <v>456</v>
      </c>
      <c r="C383" s="1" t="s">
        <v>463</v>
      </c>
      <c r="D383" s="1">
        <v>2759.2282169831242</v>
      </c>
      <c r="E383" s="1">
        <v>2425.0734473095999</v>
      </c>
      <c r="G383" s="1">
        <v>334.15476967352606</v>
      </c>
      <c r="H383" s="1">
        <v>2724.0186212390222</v>
      </c>
      <c r="I383" s="1">
        <f t="shared" si="11"/>
        <v>3058.1733909125483</v>
      </c>
      <c r="K383" s="1">
        <f>IFERROR(VLOOKUP(A383,'Raw Data - Approved 2014 SWCAP'!$F$4:$R$588,13,FALSE),0)</f>
        <v>2425</v>
      </c>
      <c r="L383" s="1">
        <f t="shared" si="12"/>
        <v>0</v>
      </c>
    </row>
    <row r="384" spans="1:12">
      <c r="A384" s="1" t="s">
        <v>1086</v>
      </c>
      <c r="B384" s="1">
        <v>457</v>
      </c>
      <c r="C384" s="1" t="s">
        <v>464</v>
      </c>
      <c r="D384" s="1">
        <v>3.4568131007054932</v>
      </c>
      <c r="E384" s="1">
        <v>0</v>
      </c>
      <c r="G384" s="1">
        <v>0</v>
      </c>
      <c r="H384" s="1">
        <v>3.412701855724158</v>
      </c>
      <c r="I384" s="1">
        <f t="shared" si="11"/>
        <v>3.412701855724158</v>
      </c>
      <c r="K384" s="1">
        <f>IFERROR(VLOOKUP(A384,'Raw Data - Approved 2014 SWCAP'!$F$4:$R$588,13,FALSE),0)</f>
        <v>0</v>
      </c>
      <c r="L384" s="1">
        <f t="shared" si="12"/>
        <v>0</v>
      </c>
    </row>
    <row r="385" spans="1:12">
      <c r="A385" s="1" t="s">
        <v>1087</v>
      </c>
      <c r="B385" s="1">
        <v>458</v>
      </c>
      <c r="C385" s="1" t="s">
        <v>465</v>
      </c>
      <c r="D385" s="1">
        <v>0.69136262014109862</v>
      </c>
      <c r="E385" s="1">
        <v>0</v>
      </c>
      <c r="G385" s="1">
        <v>0</v>
      </c>
      <c r="H385" s="1">
        <v>0.68254037114483157</v>
      </c>
      <c r="I385" s="1">
        <f t="shared" si="11"/>
        <v>0.68254037114483157</v>
      </c>
      <c r="K385" s="1">
        <f>IFERROR(VLOOKUP(A385,'Raw Data - Approved 2014 SWCAP'!$F$4:$R$588,13,FALSE),0)</f>
        <v>0</v>
      </c>
      <c r="L385" s="1">
        <f t="shared" si="12"/>
        <v>0</v>
      </c>
    </row>
    <row r="386" spans="1:12">
      <c r="A386" s="1" t="s">
        <v>1088</v>
      </c>
      <c r="B386" s="1">
        <v>459</v>
      </c>
      <c r="C386" s="1" t="s">
        <v>466</v>
      </c>
      <c r="D386" s="1">
        <v>2.7654504805643945</v>
      </c>
      <c r="E386" s="1">
        <v>0.63202331178253801</v>
      </c>
      <c r="G386" s="1">
        <v>2.1334271687818567</v>
      </c>
      <c r="H386" s="1">
        <v>2.7301614845793263</v>
      </c>
      <c r="I386" s="1">
        <f t="shared" si="11"/>
        <v>4.863588653361183</v>
      </c>
      <c r="K386" s="1">
        <f>IFERROR(VLOOKUP(A386,'Raw Data - Approved 2014 SWCAP'!$F$4:$R$588,13,FALSE),0)</f>
        <v>1</v>
      </c>
      <c r="L386" s="1">
        <f t="shared" si="12"/>
        <v>0</v>
      </c>
    </row>
    <row r="387" spans="1:12">
      <c r="A387" s="1" t="s">
        <v>1089</v>
      </c>
      <c r="B387" s="1">
        <v>460</v>
      </c>
      <c r="C387" s="1" t="s">
        <v>467</v>
      </c>
      <c r="D387" s="1">
        <v>0.69136262014109862</v>
      </c>
      <c r="E387" s="1">
        <v>1.89606993534761</v>
      </c>
      <c r="G387" s="1">
        <v>-1.2047073152065155</v>
      </c>
      <c r="H387" s="1">
        <v>0.68254037114483157</v>
      </c>
      <c r="I387" s="1">
        <f t="shared" si="11"/>
        <v>-0.52216694406168396</v>
      </c>
      <c r="K387" s="1">
        <f>IFERROR(VLOOKUP(A387,'Raw Data - Approved 2014 SWCAP'!$F$4:$R$588,13,FALSE),0)</f>
        <v>2</v>
      </c>
      <c r="L387" s="1">
        <f t="shared" si="12"/>
        <v>0</v>
      </c>
    </row>
    <row r="388" spans="1:12">
      <c r="A388" s="1" t="s">
        <v>1090</v>
      </c>
      <c r="B388" s="1">
        <v>461</v>
      </c>
      <c r="C388" s="1" t="s">
        <v>468</v>
      </c>
      <c r="D388" s="1">
        <v>37.333581487619327</v>
      </c>
      <c r="E388" s="1">
        <v>29.705095653779299</v>
      </c>
      <c r="G388" s="1">
        <v>7.6284858338400365</v>
      </c>
      <c r="H388" s="1">
        <v>36.857180041820904</v>
      </c>
      <c r="I388" s="1">
        <f t="shared" si="11"/>
        <v>44.485665875660942</v>
      </c>
      <c r="K388" s="1">
        <f>IFERROR(VLOOKUP(A388,'Raw Data - Approved 2014 SWCAP'!$F$4:$R$588,13,FALSE),0)</f>
        <v>30</v>
      </c>
      <c r="L388" s="1">
        <f t="shared" si="12"/>
        <v>0</v>
      </c>
    </row>
    <row r="389" spans="1:12">
      <c r="A389" s="1" t="s">
        <v>1091</v>
      </c>
      <c r="B389" s="1">
        <v>462</v>
      </c>
      <c r="C389" s="1" t="s">
        <v>469</v>
      </c>
      <c r="D389" s="1">
        <v>1.3827252402821972</v>
      </c>
      <c r="E389" s="1">
        <v>5.6882098060428401</v>
      </c>
      <c r="G389" s="1">
        <v>-4.3054845657606453</v>
      </c>
      <c r="H389" s="1">
        <v>1.3650807422896631</v>
      </c>
      <c r="I389" s="1">
        <f t="shared" si="11"/>
        <v>-2.9404038234709819</v>
      </c>
      <c r="K389" s="1">
        <f>IFERROR(VLOOKUP(A389,'Raw Data - Approved 2014 SWCAP'!$F$4:$R$588,13,FALSE),0)</f>
        <v>6</v>
      </c>
      <c r="L389" s="1">
        <f t="shared" si="12"/>
        <v>0</v>
      </c>
    </row>
    <row r="390" spans="1:12">
      <c r="A390" s="1" t="s">
        <v>1092</v>
      </c>
      <c r="B390" s="1">
        <v>463</v>
      </c>
      <c r="C390" s="1" t="s">
        <v>470</v>
      </c>
      <c r="D390" s="1">
        <v>903.6109445244158</v>
      </c>
      <c r="E390" s="1">
        <v>716.08241224961603</v>
      </c>
      <c r="G390" s="1">
        <v>187.52853227480028</v>
      </c>
      <c r="H390" s="1">
        <v>892.08026508629473</v>
      </c>
      <c r="I390" s="1">
        <f t="shared" si="11"/>
        <v>1079.608797361095</v>
      </c>
      <c r="K390" s="1">
        <f>IFERROR(VLOOKUP(A390,'Raw Data - Approved 2014 SWCAP'!$F$4:$R$588,13,FALSE),0)</f>
        <v>716</v>
      </c>
      <c r="L390" s="1">
        <f t="shared" si="12"/>
        <v>0</v>
      </c>
    </row>
    <row r="391" spans="1:12">
      <c r="A391" s="1" t="s">
        <v>1093</v>
      </c>
      <c r="B391" s="1">
        <v>464</v>
      </c>
      <c r="C391" s="1" t="s">
        <v>471</v>
      </c>
      <c r="D391" s="1">
        <v>35.259493627196029</v>
      </c>
      <c r="E391" s="1">
        <v>76.474820725687096</v>
      </c>
      <c r="G391" s="1">
        <v>-41.215327098491073</v>
      </c>
      <c r="H391" s="1">
        <v>34.809558928386409</v>
      </c>
      <c r="I391" s="1">
        <f t="shared" si="11"/>
        <v>-6.4057681701046647</v>
      </c>
      <c r="K391" s="1">
        <f>IFERROR(VLOOKUP(A391,'Raw Data - Approved 2014 SWCAP'!$F$4:$R$588,13,FALSE),0)</f>
        <v>76</v>
      </c>
      <c r="L391" s="1">
        <f t="shared" si="12"/>
        <v>0</v>
      </c>
    </row>
    <row r="392" spans="1:12">
      <c r="A392" s="1" t="s">
        <v>1094</v>
      </c>
      <c r="B392" s="1">
        <v>465</v>
      </c>
      <c r="C392" s="1" t="s">
        <v>472</v>
      </c>
      <c r="D392" s="1">
        <v>0.69136262014109862</v>
      </c>
      <c r="E392" s="1">
        <v>0</v>
      </c>
      <c r="G392" s="1">
        <v>0</v>
      </c>
      <c r="H392" s="1">
        <v>0.68254037114483157</v>
      </c>
      <c r="I392" s="1">
        <f t="shared" si="11"/>
        <v>0.68254037114483157</v>
      </c>
      <c r="K392" s="1">
        <f>IFERROR(VLOOKUP(A392,'Raw Data - Approved 2014 SWCAP'!$F$4:$R$588,13,FALSE),0)</f>
        <v>0</v>
      </c>
      <c r="L392" s="1">
        <f t="shared" si="12"/>
        <v>0</v>
      </c>
    </row>
    <row r="393" spans="1:12">
      <c r="A393" s="1" t="s">
        <v>1095</v>
      </c>
      <c r="B393" s="1">
        <v>466</v>
      </c>
      <c r="C393" s="1" t="s">
        <v>473</v>
      </c>
      <c r="D393" s="1">
        <v>319.40953050518749</v>
      </c>
      <c r="E393" s="1">
        <v>242.06492841271199</v>
      </c>
      <c r="G393" s="1">
        <v>77.344602092475483</v>
      </c>
      <c r="H393" s="1">
        <v>315.33365146891214</v>
      </c>
      <c r="I393" s="1">
        <f t="shared" si="11"/>
        <v>392.67825356138763</v>
      </c>
      <c r="K393" s="1">
        <f>IFERROR(VLOOKUP(A393,'Raw Data - Approved 2014 SWCAP'!$F$4:$R$588,13,FALSE),0)</f>
        <v>242</v>
      </c>
      <c r="L393" s="1">
        <f t="shared" si="12"/>
        <v>0</v>
      </c>
    </row>
    <row r="394" spans="1:12">
      <c r="A394" s="1" t="s">
        <v>1096</v>
      </c>
      <c r="B394" s="1">
        <v>467</v>
      </c>
      <c r="C394" s="1" t="s">
        <v>474</v>
      </c>
      <c r="D394" s="1">
        <v>9.6790766819753795</v>
      </c>
      <c r="E394" s="1">
        <v>6.3202331178253797</v>
      </c>
      <c r="G394" s="1">
        <v>3.3588435641500003</v>
      </c>
      <c r="H394" s="1">
        <v>9.5555651960276418</v>
      </c>
      <c r="I394" s="1">
        <f t="shared" si="11"/>
        <v>12.914408760177642</v>
      </c>
      <c r="K394" s="1">
        <f>IFERROR(VLOOKUP(A394,'Raw Data - Approved 2014 SWCAP'!$F$4:$R$588,13,FALSE),0)</f>
        <v>6</v>
      </c>
      <c r="L394" s="1">
        <f t="shared" si="12"/>
        <v>0</v>
      </c>
    </row>
    <row r="395" spans="1:12">
      <c r="A395" s="1" t="s">
        <v>1097</v>
      </c>
      <c r="B395" s="1">
        <v>468</v>
      </c>
      <c r="C395" s="1" t="s">
        <v>475</v>
      </c>
      <c r="D395" s="1">
        <v>611.85591882487222</v>
      </c>
      <c r="E395" s="1">
        <v>649.08794120066602</v>
      </c>
      <c r="G395" s="1">
        <v>-37.232022375794287</v>
      </c>
      <c r="H395" s="1">
        <v>604.04822846317597</v>
      </c>
      <c r="I395" s="1">
        <f t="shared" si="11"/>
        <v>566.81620608738172</v>
      </c>
      <c r="K395" s="1">
        <f>IFERROR(VLOOKUP(A395,'Raw Data - Approved 2014 SWCAP'!$F$4:$R$588,13,FALSE),0)</f>
        <v>649</v>
      </c>
      <c r="L395" s="1">
        <f t="shared" si="12"/>
        <v>0</v>
      </c>
    </row>
    <row r="396" spans="1:12">
      <c r="A396" s="1" t="s">
        <v>1099</v>
      </c>
      <c r="B396" s="1">
        <v>470</v>
      </c>
      <c r="C396" s="1" t="s">
        <v>477</v>
      </c>
      <c r="D396" s="1">
        <v>571.77454135741584</v>
      </c>
      <c r="E396" s="1">
        <v>567.03127690868803</v>
      </c>
      <c r="G396" s="1">
        <v>4.7432644487277447</v>
      </c>
      <c r="H396" s="1">
        <v>564.40588518284721</v>
      </c>
      <c r="I396" s="1">
        <f t="shared" si="11"/>
        <v>569.14914963157491</v>
      </c>
      <c r="K396" s="1">
        <f>IFERROR(VLOOKUP(A396,'Raw Data - Approved 2014 SWCAP'!$F$4:$R$588,13,FALSE),0)</f>
        <v>567</v>
      </c>
      <c r="L396" s="1">
        <f t="shared" si="12"/>
        <v>0</v>
      </c>
    </row>
    <row r="397" spans="1:12">
      <c r="A397" s="1" t="s">
        <v>1100</v>
      </c>
      <c r="B397" s="1">
        <v>471</v>
      </c>
      <c r="C397" s="1" t="s">
        <v>478</v>
      </c>
      <c r="D397" s="1">
        <v>52.543559130723494</v>
      </c>
      <c r="E397" s="1">
        <v>54.9860281250808</v>
      </c>
      <c r="G397" s="1">
        <v>-2.4424689943573146</v>
      </c>
      <c r="H397" s="1">
        <v>51.873068207007194</v>
      </c>
      <c r="I397" s="1">
        <f t="shared" si="11"/>
        <v>49.430599212649881</v>
      </c>
      <c r="K397" s="1">
        <f>IFERROR(VLOOKUP(A397,'Raw Data - Approved 2014 SWCAP'!$F$4:$R$588,13,FALSE),0)</f>
        <v>55</v>
      </c>
      <c r="L397" s="1">
        <f t="shared" si="12"/>
        <v>0</v>
      </c>
    </row>
    <row r="398" spans="1:12">
      <c r="A398" s="1" t="s">
        <v>1102</v>
      </c>
      <c r="B398" s="1">
        <v>473</v>
      </c>
      <c r="C398" s="1" t="s">
        <v>480</v>
      </c>
      <c r="D398" s="1">
        <v>528.89240440794038</v>
      </c>
      <c r="E398" s="1">
        <v>704.38998098163904</v>
      </c>
      <c r="G398" s="1">
        <v>-175.49757657369818</v>
      </c>
      <c r="H398" s="1">
        <v>522.14338392579612</v>
      </c>
      <c r="I398" s="1">
        <f t="shared" si="11"/>
        <v>346.6458073520979</v>
      </c>
      <c r="K398" s="1">
        <f>IFERROR(VLOOKUP(A398,'Raw Data - Approved 2014 SWCAP'!$F$4:$R$588,13,FALSE),0)</f>
        <v>704</v>
      </c>
      <c r="L398" s="1">
        <f t="shared" si="12"/>
        <v>0</v>
      </c>
    </row>
    <row r="399" spans="1:12">
      <c r="A399" s="1" t="s">
        <v>1103</v>
      </c>
      <c r="B399" s="1">
        <v>474</v>
      </c>
      <c r="C399" s="1" t="s">
        <v>481</v>
      </c>
      <c r="D399" s="1">
        <v>6.2222635812698881</v>
      </c>
      <c r="E399" s="1">
        <v>5.0561864942603103</v>
      </c>
      <c r="G399" s="1">
        <v>1.1660770870095833</v>
      </c>
      <c r="H399" s="1">
        <v>6.1428633403034842</v>
      </c>
      <c r="I399" s="1">
        <f t="shared" si="11"/>
        <v>7.3089404273130674</v>
      </c>
      <c r="K399" s="1">
        <f>IFERROR(VLOOKUP(A399,'Raw Data - Approved 2014 SWCAP'!$F$4:$R$588,13,FALSE),0)</f>
        <v>5</v>
      </c>
      <c r="L399" s="1">
        <f t="shared" si="12"/>
        <v>0</v>
      </c>
    </row>
    <row r="400" spans="1:12">
      <c r="A400" s="1" t="s">
        <v>1104</v>
      </c>
      <c r="B400" s="1">
        <v>475</v>
      </c>
      <c r="C400" s="1" t="s">
        <v>482</v>
      </c>
      <c r="D400" s="1">
        <v>35.259493627196029</v>
      </c>
      <c r="E400" s="1">
        <v>30.9691422773444</v>
      </c>
      <c r="G400" s="1">
        <v>4.2903513498516652</v>
      </c>
      <c r="H400" s="1">
        <v>34.809558928386409</v>
      </c>
      <c r="I400" s="1">
        <f t="shared" si="11"/>
        <v>39.09991027823807</v>
      </c>
      <c r="K400" s="1">
        <f>IFERROR(VLOOKUP(A400,'Raw Data - Approved 2014 SWCAP'!$F$4:$R$588,13,FALSE),0)</f>
        <v>31</v>
      </c>
      <c r="L400" s="1">
        <f t="shared" si="12"/>
        <v>0</v>
      </c>
    </row>
    <row r="401" spans="1:12">
      <c r="A401" s="1" t="s">
        <v>1106</v>
      </c>
      <c r="B401" s="1">
        <v>477</v>
      </c>
      <c r="C401" s="1" t="s">
        <v>484</v>
      </c>
      <c r="D401" s="1">
        <v>2.0740878604232962</v>
      </c>
      <c r="E401" s="1">
        <v>1.89606993534761</v>
      </c>
      <c r="G401" s="1">
        <v>0.17801792507568173</v>
      </c>
      <c r="H401" s="1">
        <v>2.047621113434495</v>
      </c>
      <c r="I401" s="1">
        <f t="shared" si="11"/>
        <v>2.225639038510177</v>
      </c>
      <c r="K401" s="1">
        <f>IFERROR(VLOOKUP(A401,'Raw Data - Approved 2014 SWCAP'!$F$4:$R$588,13,FALSE),0)</f>
        <v>2</v>
      </c>
      <c r="L401" s="1">
        <f t="shared" si="12"/>
        <v>0</v>
      </c>
    </row>
    <row r="402" spans="1:12">
      <c r="A402" s="1" t="s">
        <v>1107</v>
      </c>
      <c r="B402" s="1">
        <v>478</v>
      </c>
      <c r="C402" s="1" t="s">
        <v>485</v>
      </c>
      <c r="D402" s="1">
        <v>304.19955286208335</v>
      </c>
      <c r="E402" s="1">
        <v>361.51733433961198</v>
      </c>
      <c r="G402" s="1">
        <v>-57.317781477528364</v>
      </c>
      <c r="H402" s="1">
        <v>300.31776330372588</v>
      </c>
      <c r="I402" s="1">
        <f t="shared" si="11"/>
        <v>242.99998182619751</v>
      </c>
      <c r="K402" s="1">
        <f>IFERROR(VLOOKUP(A402,'Raw Data - Approved 2014 SWCAP'!$F$4:$R$588,13,FALSE),0)</f>
        <v>362</v>
      </c>
      <c r="L402" s="1">
        <f t="shared" si="12"/>
        <v>0</v>
      </c>
    </row>
    <row r="403" spans="1:12">
      <c r="A403" s="1" t="s">
        <v>1108</v>
      </c>
      <c r="B403" s="1">
        <v>479</v>
      </c>
      <c r="C403" s="1" t="s">
        <v>486</v>
      </c>
      <c r="D403" s="1">
        <v>150.71705119075949</v>
      </c>
      <c r="E403" s="1">
        <v>113.76419612085699</v>
      </c>
      <c r="G403" s="1">
        <v>36.952855069902647</v>
      </c>
      <c r="H403" s="1">
        <v>148.79380090957326</v>
      </c>
      <c r="I403" s="1">
        <f t="shared" si="11"/>
        <v>185.74665597947592</v>
      </c>
      <c r="K403" s="1">
        <f>IFERROR(VLOOKUP(A403,'Raw Data - Approved 2014 SWCAP'!$F$4:$R$588,13,FALSE),0)</f>
        <v>114</v>
      </c>
      <c r="L403" s="1">
        <f t="shared" si="12"/>
        <v>0</v>
      </c>
    </row>
    <row r="404" spans="1:12">
      <c r="A404" s="1" t="s">
        <v>1110</v>
      </c>
      <c r="B404" s="1">
        <v>481</v>
      </c>
      <c r="C404" s="1" t="s">
        <v>488</v>
      </c>
      <c r="D404" s="1">
        <v>0</v>
      </c>
      <c r="E404" s="1">
        <v>1.26404662356508</v>
      </c>
      <c r="G404" s="1">
        <v>-1.2640466235650762</v>
      </c>
      <c r="H404" s="1">
        <v>0</v>
      </c>
      <c r="I404" s="1">
        <f t="shared" ref="I404:I467" si="13">SUM(G404:H404)</f>
        <v>-1.2640466235650762</v>
      </c>
      <c r="K404" s="1">
        <f>IFERROR(VLOOKUP(A404,'Raw Data - Approved 2014 SWCAP'!$F$4:$R$588,13,FALSE),0)</f>
        <v>1</v>
      </c>
      <c r="L404" s="1">
        <f t="shared" si="12"/>
        <v>0</v>
      </c>
    </row>
    <row r="405" spans="1:12">
      <c r="A405" s="1" t="s">
        <v>1113</v>
      </c>
      <c r="B405" s="1">
        <v>484</v>
      </c>
      <c r="C405" s="1" t="s">
        <v>491</v>
      </c>
      <c r="D405" s="1">
        <v>3.4568131007054932</v>
      </c>
      <c r="E405" s="1">
        <v>5.0561864942603103</v>
      </c>
      <c r="G405" s="1">
        <v>-1.5993733935548113</v>
      </c>
      <c r="H405" s="1">
        <v>3.412701855724158</v>
      </c>
      <c r="I405" s="1">
        <f t="shared" si="13"/>
        <v>1.8133284621693466</v>
      </c>
      <c r="K405" s="1">
        <f>IFERROR(VLOOKUP(A405,'Raw Data - Approved 2014 SWCAP'!$F$4:$R$588,13,FALSE),0)</f>
        <v>5</v>
      </c>
      <c r="L405" s="1">
        <f t="shared" ref="L405:L468" si="14">ROUND(K405-E405,0)</f>
        <v>0</v>
      </c>
    </row>
    <row r="406" spans="1:12">
      <c r="A406" s="1" t="s">
        <v>1115</v>
      </c>
      <c r="B406" s="1">
        <v>486</v>
      </c>
      <c r="C406" s="1" t="s">
        <v>493</v>
      </c>
      <c r="D406" s="1">
        <v>14.51861502296307</v>
      </c>
      <c r="E406" s="1">
        <v>1.89606993534761</v>
      </c>
      <c r="G406" s="1">
        <v>12.622545087615457</v>
      </c>
      <c r="H406" s="1">
        <v>14.333347794041464</v>
      </c>
      <c r="I406" s="1">
        <f t="shared" si="13"/>
        <v>26.955892881656922</v>
      </c>
      <c r="K406" s="1">
        <f>IFERROR(VLOOKUP(A406,'Raw Data - Approved 2014 SWCAP'!$F$4:$R$588,13,FALSE),0)</f>
        <v>2</v>
      </c>
      <c r="L406" s="1">
        <f t="shared" si="14"/>
        <v>0</v>
      </c>
    </row>
    <row r="407" spans="1:12">
      <c r="A407" s="1" t="s">
        <v>1116</v>
      </c>
      <c r="B407" s="1">
        <v>487</v>
      </c>
      <c r="C407" s="1" t="s">
        <v>494</v>
      </c>
      <c r="D407" s="1">
        <v>0</v>
      </c>
      <c r="E407" s="1">
        <v>3.7921398706952298</v>
      </c>
      <c r="G407" s="1">
        <v>-3.7921398706952285</v>
      </c>
      <c r="H407" s="1">
        <v>0</v>
      </c>
      <c r="I407" s="1">
        <f t="shared" si="13"/>
        <v>-3.7921398706952285</v>
      </c>
      <c r="K407" s="1">
        <f>IFERROR(VLOOKUP(A407,'Raw Data - Approved 2014 SWCAP'!$F$4:$R$588,13,FALSE),0)</f>
        <v>4</v>
      </c>
      <c r="L407" s="1">
        <f t="shared" si="14"/>
        <v>0</v>
      </c>
    </row>
    <row r="408" spans="1:12">
      <c r="A408" s="1" t="s">
        <v>1117</v>
      </c>
      <c r="B408" s="1">
        <v>488</v>
      </c>
      <c r="C408" s="1" t="s">
        <v>495</v>
      </c>
      <c r="D408" s="1">
        <v>8.2963514416931829</v>
      </c>
      <c r="E408" s="1">
        <v>1.89606993534761</v>
      </c>
      <c r="G408" s="1">
        <v>6.4002815063455696</v>
      </c>
      <c r="H408" s="1">
        <v>8.1904844537379784</v>
      </c>
      <c r="I408" s="1">
        <f t="shared" si="13"/>
        <v>14.590765960083548</v>
      </c>
      <c r="K408" s="1">
        <f>IFERROR(VLOOKUP(A408,'Raw Data - Approved 2014 SWCAP'!$F$4:$R$588,13,FALSE),0)</f>
        <v>2</v>
      </c>
      <c r="L408" s="1">
        <f t="shared" si="14"/>
        <v>0</v>
      </c>
    </row>
    <row r="409" spans="1:12">
      <c r="A409" s="1" t="s">
        <v>1118</v>
      </c>
      <c r="B409" s="1">
        <v>489</v>
      </c>
      <c r="C409" s="1" t="s">
        <v>496</v>
      </c>
      <c r="D409" s="1">
        <v>0.69136262014109862</v>
      </c>
      <c r="E409" s="1">
        <v>0.63202331178253801</v>
      </c>
      <c r="G409" s="1">
        <v>5.9339308358560584E-2</v>
      </c>
      <c r="H409" s="1">
        <v>0.68254037114483157</v>
      </c>
      <c r="I409" s="1">
        <f t="shared" si="13"/>
        <v>0.74187967950339218</v>
      </c>
      <c r="K409" s="1">
        <f>IFERROR(VLOOKUP(A409,'Raw Data - Approved 2014 SWCAP'!$F$4:$R$588,13,FALSE),0)</f>
        <v>1</v>
      </c>
      <c r="L409" s="1">
        <f t="shared" si="14"/>
        <v>0</v>
      </c>
    </row>
    <row r="410" spans="1:12">
      <c r="A410" s="1" t="s">
        <v>1119</v>
      </c>
      <c r="B410" s="1">
        <v>490</v>
      </c>
      <c r="C410" s="1" t="s">
        <v>497</v>
      </c>
      <c r="D410" s="1">
        <v>3.4568131007054932</v>
      </c>
      <c r="E410" s="1">
        <v>1.26404662356508</v>
      </c>
      <c r="G410" s="1">
        <v>2.1927664771404172</v>
      </c>
      <c r="H410" s="1">
        <v>3.412701855724158</v>
      </c>
      <c r="I410" s="1">
        <f t="shared" si="13"/>
        <v>5.6054683328645751</v>
      </c>
      <c r="K410" s="1">
        <f>IFERROR(VLOOKUP(A410,'Raw Data - Approved 2014 SWCAP'!$F$4:$R$588,13,FALSE),0)</f>
        <v>1</v>
      </c>
      <c r="L410" s="1">
        <f t="shared" si="14"/>
        <v>0</v>
      </c>
    </row>
    <row r="411" spans="1:12">
      <c r="A411" s="1" t="s">
        <v>1120</v>
      </c>
      <c r="B411" s="1">
        <v>491</v>
      </c>
      <c r="C411" s="1" t="s">
        <v>498</v>
      </c>
      <c r="D411" s="1">
        <v>4.1481757208465924</v>
      </c>
      <c r="E411" s="1">
        <v>3.1601165589126898</v>
      </c>
      <c r="G411" s="1">
        <v>0.98805916193390153</v>
      </c>
      <c r="H411" s="1">
        <v>4.0952422268689901</v>
      </c>
      <c r="I411" s="1">
        <f t="shared" si="13"/>
        <v>5.0833013888028917</v>
      </c>
      <c r="K411" s="1">
        <f>IFERROR(VLOOKUP(A411,'Raw Data - Approved 2014 SWCAP'!$F$4:$R$588,13,FALSE),0)</f>
        <v>3</v>
      </c>
      <c r="L411" s="1">
        <f t="shared" si="14"/>
        <v>0</v>
      </c>
    </row>
    <row r="412" spans="1:12">
      <c r="A412" s="1" t="s">
        <v>1122</v>
      </c>
      <c r="B412" s="1">
        <v>493</v>
      </c>
      <c r="C412" s="1" t="s">
        <v>500</v>
      </c>
      <c r="D412" s="1">
        <v>5.5309009611287889</v>
      </c>
      <c r="E412" s="1">
        <v>4.4241631824777699</v>
      </c>
      <c r="G412" s="1">
        <v>1.1067377786510226</v>
      </c>
      <c r="H412" s="1">
        <v>5.4603229691586526</v>
      </c>
      <c r="I412" s="1">
        <f t="shared" si="13"/>
        <v>6.5670607478096752</v>
      </c>
      <c r="K412" s="1">
        <f>IFERROR(VLOOKUP(A412,'Raw Data - Approved 2014 SWCAP'!$F$4:$R$588,13,FALSE),0)</f>
        <v>4</v>
      </c>
      <c r="L412" s="1">
        <f t="shared" si="14"/>
        <v>0</v>
      </c>
    </row>
    <row r="413" spans="1:12">
      <c r="A413" s="1" t="s">
        <v>1123</v>
      </c>
      <c r="B413" s="1">
        <v>494</v>
      </c>
      <c r="C413" s="1" t="s">
        <v>501</v>
      </c>
      <c r="D413" s="1">
        <v>0.69136262014109862</v>
      </c>
      <c r="E413" s="1">
        <v>3.1601165589126898</v>
      </c>
      <c r="G413" s="1">
        <v>-2.4687539387715915</v>
      </c>
      <c r="H413" s="1">
        <v>0.68254037114483157</v>
      </c>
      <c r="I413" s="1">
        <f t="shared" si="13"/>
        <v>-1.7862135676267599</v>
      </c>
      <c r="K413" s="1">
        <f>IFERROR(VLOOKUP(A413,'Raw Data - Approved 2014 SWCAP'!$F$4:$R$588,13,FALSE),0)</f>
        <v>3</v>
      </c>
      <c r="L413" s="1">
        <f t="shared" si="14"/>
        <v>0</v>
      </c>
    </row>
    <row r="414" spans="1:12">
      <c r="A414" s="1" t="s">
        <v>1124</v>
      </c>
      <c r="B414" s="1">
        <v>495</v>
      </c>
      <c r="C414" s="1" t="s">
        <v>502</v>
      </c>
      <c r="D414" s="1">
        <v>0</v>
      </c>
      <c r="E414" s="1">
        <v>0.63202331178253801</v>
      </c>
      <c r="G414" s="1">
        <v>-0.63202331178253812</v>
      </c>
      <c r="H414" s="1">
        <v>0</v>
      </c>
      <c r="I414" s="1">
        <f t="shared" si="13"/>
        <v>-0.63202331178253812</v>
      </c>
      <c r="K414" s="1">
        <f>IFERROR(VLOOKUP(A414,'Raw Data - Approved 2014 SWCAP'!$F$4:$R$588,13,FALSE),0)</f>
        <v>1</v>
      </c>
      <c r="L414" s="1">
        <f t="shared" si="14"/>
        <v>0</v>
      </c>
    </row>
    <row r="415" spans="1:12">
      <c r="A415" s="1" t="s">
        <v>1125</v>
      </c>
      <c r="B415" s="1">
        <v>496</v>
      </c>
      <c r="C415" s="1" t="s">
        <v>503</v>
      </c>
      <c r="D415" s="1">
        <v>2.0740878604232962</v>
      </c>
      <c r="E415" s="1">
        <v>5.0561864942603103</v>
      </c>
      <c r="G415" s="1">
        <v>-2.9820986338370088</v>
      </c>
      <c r="H415" s="1">
        <v>2.047621113434495</v>
      </c>
      <c r="I415" s="1">
        <f t="shared" si="13"/>
        <v>-0.93447752040251375</v>
      </c>
      <c r="K415" s="1">
        <f>IFERROR(VLOOKUP(A415,'Raw Data - Approved 2014 SWCAP'!$F$4:$R$588,13,FALSE),0)</f>
        <v>5</v>
      </c>
      <c r="L415" s="1">
        <f t="shared" si="14"/>
        <v>0</v>
      </c>
    </row>
    <row r="416" spans="1:12">
      <c r="A416" s="1" t="s">
        <v>1126</v>
      </c>
      <c r="B416" s="1">
        <v>497</v>
      </c>
      <c r="C416" s="1" t="s">
        <v>504</v>
      </c>
      <c r="D416" s="1">
        <v>0</v>
      </c>
      <c r="E416" s="1">
        <v>1.26404662356508</v>
      </c>
      <c r="G416" s="1">
        <v>-1.2640466235650762</v>
      </c>
      <c r="H416" s="1">
        <v>0</v>
      </c>
      <c r="I416" s="1">
        <f t="shared" si="13"/>
        <v>-1.2640466235650762</v>
      </c>
      <c r="K416" s="1">
        <f>IFERROR(VLOOKUP(A416,'Raw Data - Approved 2014 SWCAP'!$F$4:$R$588,13,FALSE),0)</f>
        <v>1</v>
      </c>
      <c r="L416" s="1">
        <f t="shared" si="14"/>
        <v>0</v>
      </c>
    </row>
    <row r="417" spans="1:12">
      <c r="A417" s="1" t="s">
        <v>1130</v>
      </c>
      <c r="B417" s="1">
        <v>501</v>
      </c>
      <c r="C417" s="1" t="s">
        <v>508</v>
      </c>
      <c r="D417" s="1">
        <v>0</v>
      </c>
      <c r="E417" s="1">
        <v>2.5280932471301498</v>
      </c>
      <c r="G417" s="1">
        <v>-2.5280932471301525</v>
      </c>
      <c r="H417" s="1">
        <v>0</v>
      </c>
      <c r="I417" s="1">
        <f t="shared" si="13"/>
        <v>-2.5280932471301525</v>
      </c>
      <c r="K417" s="1">
        <f>IFERROR(VLOOKUP(A417,'Raw Data - Approved 2014 SWCAP'!$F$4:$R$588,13,FALSE),0)</f>
        <v>3</v>
      </c>
      <c r="L417" s="1">
        <f t="shared" si="14"/>
        <v>0</v>
      </c>
    </row>
    <row r="418" spans="1:12">
      <c r="A418" s="1" t="s">
        <v>1131</v>
      </c>
      <c r="B418" s="1">
        <v>502</v>
      </c>
      <c r="C418" s="1" t="s">
        <v>509</v>
      </c>
      <c r="D418" s="1">
        <v>1.3827252402821972</v>
      </c>
      <c r="E418" s="1">
        <v>1.89606993534761</v>
      </c>
      <c r="G418" s="1">
        <v>-0.51334469506541691</v>
      </c>
      <c r="H418" s="1">
        <v>1.3650807422896631</v>
      </c>
      <c r="I418" s="1">
        <f t="shared" si="13"/>
        <v>0.85173604722424623</v>
      </c>
      <c r="K418" s="1">
        <f>IFERROR(VLOOKUP(A418,'Raw Data - Approved 2014 SWCAP'!$F$4:$R$588,13,FALSE),0)</f>
        <v>2</v>
      </c>
      <c r="L418" s="1">
        <f t="shared" si="14"/>
        <v>0</v>
      </c>
    </row>
    <row r="419" spans="1:12">
      <c r="A419" s="1" t="s">
        <v>1132</v>
      </c>
      <c r="B419" s="1">
        <v>503</v>
      </c>
      <c r="C419" s="1" t="s">
        <v>510</v>
      </c>
      <c r="D419" s="1">
        <v>0.69136262014109862</v>
      </c>
      <c r="E419" s="1">
        <v>1.89606993534761</v>
      </c>
      <c r="G419" s="1">
        <v>-1.2047073152065155</v>
      </c>
      <c r="H419" s="1">
        <v>0.68254037114483157</v>
      </c>
      <c r="I419" s="1">
        <f t="shared" si="13"/>
        <v>-0.52216694406168396</v>
      </c>
      <c r="K419" s="1">
        <f>IFERROR(VLOOKUP(A419,'Raw Data - Approved 2014 SWCAP'!$F$4:$R$588,13,FALSE),0)</f>
        <v>2</v>
      </c>
      <c r="L419" s="1">
        <f t="shared" si="14"/>
        <v>0</v>
      </c>
    </row>
    <row r="420" spans="1:12">
      <c r="A420" s="1" t="s">
        <v>1133</v>
      </c>
      <c r="B420" s="1">
        <v>504</v>
      </c>
      <c r="C420" s="1" t="s">
        <v>511</v>
      </c>
      <c r="D420" s="1">
        <v>0</v>
      </c>
      <c r="E420" s="1">
        <v>2.5280932471301498</v>
      </c>
      <c r="G420" s="1">
        <v>-2.5280932471301525</v>
      </c>
      <c r="H420" s="1">
        <v>0</v>
      </c>
      <c r="I420" s="1">
        <f t="shared" si="13"/>
        <v>-2.5280932471301525</v>
      </c>
      <c r="K420" s="1">
        <f>IFERROR(VLOOKUP(A420,'Raw Data - Approved 2014 SWCAP'!$F$4:$R$588,13,FALSE),0)</f>
        <v>3</v>
      </c>
      <c r="L420" s="1">
        <f t="shared" si="14"/>
        <v>0</v>
      </c>
    </row>
    <row r="421" spans="1:12">
      <c r="A421" s="1" t="s">
        <v>1134</v>
      </c>
      <c r="B421" s="1">
        <v>505</v>
      </c>
      <c r="C421" s="1" t="s">
        <v>512</v>
      </c>
      <c r="D421" s="1">
        <v>0</v>
      </c>
      <c r="E421" s="1">
        <v>1.26404662356508</v>
      </c>
      <c r="G421" s="1">
        <v>-1.2640466235650762</v>
      </c>
      <c r="H421" s="1">
        <v>0</v>
      </c>
      <c r="I421" s="1">
        <f t="shared" si="13"/>
        <v>-1.2640466235650762</v>
      </c>
      <c r="K421" s="1">
        <f>IFERROR(VLOOKUP(A421,'Raw Data - Approved 2014 SWCAP'!$F$4:$R$588,13,FALSE),0)</f>
        <v>1</v>
      </c>
      <c r="L421" s="1">
        <f t="shared" si="14"/>
        <v>0</v>
      </c>
    </row>
    <row r="422" spans="1:12">
      <c r="A422" s="1" t="s">
        <v>1135</v>
      </c>
      <c r="B422" s="1">
        <v>506</v>
      </c>
      <c r="C422" s="1" t="s">
        <v>513</v>
      </c>
      <c r="D422" s="1">
        <v>0.69136262014109862</v>
      </c>
      <c r="E422" s="1">
        <v>0</v>
      </c>
      <c r="G422" s="1">
        <v>0</v>
      </c>
      <c r="H422" s="1">
        <v>0.68254037114483157</v>
      </c>
      <c r="I422" s="1">
        <f t="shared" si="13"/>
        <v>0.68254037114483157</v>
      </c>
      <c r="K422" s="1">
        <f>IFERROR(VLOOKUP(A422,'Raw Data - Approved 2014 SWCAP'!$F$4:$R$588,13,FALSE),0)</f>
        <v>0</v>
      </c>
      <c r="L422" s="1">
        <f t="shared" si="14"/>
        <v>0</v>
      </c>
    </row>
    <row r="423" spans="1:12">
      <c r="A423" s="1" t="s">
        <v>1136</v>
      </c>
      <c r="B423" s="1">
        <v>507</v>
      </c>
      <c r="C423" s="1" t="s">
        <v>514</v>
      </c>
      <c r="D423" s="1">
        <v>0</v>
      </c>
      <c r="E423" s="1">
        <v>0.63202331178253801</v>
      </c>
      <c r="G423" s="1">
        <v>-0.63202331178253812</v>
      </c>
      <c r="H423" s="1">
        <v>0</v>
      </c>
      <c r="I423" s="1">
        <f t="shared" si="13"/>
        <v>-0.63202331178253812</v>
      </c>
      <c r="K423" s="1">
        <f>IFERROR(VLOOKUP(A423,'Raw Data - Approved 2014 SWCAP'!$F$4:$R$588,13,FALSE),0)</f>
        <v>1</v>
      </c>
      <c r="L423" s="1">
        <f t="shared" si="14"/>
        <v>0</v>
      </c>
    </row>
    <row r="424" spans="1:12">
      <c r="A424" s="1" t="s">
        <v>1138</v>
      </c>
      <c r="B424" s="1">
        <v>509</v>
      </c>
      <c r="C424" s="1" t="s">
        <v>516</v>
      </c>
      <c r="D424" s="1">
        <v>11.753164542398675</v>
      </c>
      <c r="E424" s="1">
        <v>16.432606106346</v>
      </c>
      <c r="G424" s="1">
        <v>-4.6794415639473126</v>
      </c>
      <c r="H424" s="1">
        <v>11.603186309462137</v>
      </c>
      <c r="I424" s="1">
        <f t="shared" si="13"/>
        <v>6.9237447455148242</v>
      </c>
      <c r="K424" s="1">
        <f>IFERROR(VLOOKUP(A424,'Raw Data - Approved 2014 SWCAP'!$F$4:$R$588,13,FALSE),0)</f>
        <v>16</v>
      </c>
      <c r="L424" s="1">
        <f t="shared" si="14"/>
        <v>0</v>
      </c>
    </row>
    <row r="425" spans="1:12">
      <c r="A425" s="1" t="s">
        <v>1139</v>
      </c>
      <c r="B425" s="1">
        <v>510</v>
      </c>
      <c r="C425" s="1" t="s">
        <v>517</v>
      </c>
      <c r="D425" s="1">
        <v>9351.7828437038188</v>
      </c>
      <c r="E425" s="1">
        <v>10132.220256467101</v>
      </c>
      <c r="G425" s="1">
        <v>-780.43741276324226</v>
      </c>
      <c r="H425" s="1">
        <v>9227.9209101133183</v>
      </c>
      <c r="I425" s="1">
        <f t="shared" si="13"/>
        <v>8447.4834973500765</v>
      </c>
      <c r="K425" s="1">
        <f>IFERROR(VLOOKUP(A425,'Raw Data - Approved 2014 SWCAP'!$F$4:$R$588,13,FALSE),0)</f>
        <v>10132</v>
      </c>
      <c r="L425" s="1">
        <f t="shared" si="14"/>
        <v>0</v>
      </c>
    </row>
    <row r="426" spans="1:12">
      <c r="A426" s="1" t="s">
        <v>1140</v>
      </c>
      <c r="B426" s="1">
        <v>512</v>
      </c>
      <c r="C426" s="1" t="s">
        <v>519</v>
      </c>
      <c r="D426" s="1">
        <v>819.26470486720177</v>
      </c>
      <c r="E426" s="1">
        <v>646.55984795353595</v>
      </c>
      <c r="G426" s="1">
        <v>172.70485691366545</v>
      </c>
      <c r="H426" s="1">
        <v>808.81033980662528</v>
      </c>
      <c r="I426" s="1">
        <f t="shared" si="13"/>
        <v>981.51519672029076</v>
      </c>
      <c r="K426" s="1">
        <f>IFERROR(VLOOKUP(A426,'Raw Data - Approved 2014 SWCAP'!$F$4:$R$588,13,FALSE),0)</f>
        <v>647</v>
      </c>
      <c r="L426" s="1">
        <f t="shared" si="14"/>
        <v>0</v>
      </c>
    </row>
    <row r="427" spans="1:12">
      <c r="A427" s="1" t="s">
        <v>1141</v>
      </c>
      <c r="B427" s="1">
        <v>513</v>
      </c>
      <c r="C427" s="1" t="s">
        <v>520</v>
      </c>
      <c r="D427" s="1">
        <v>2408.016005951446</v>
      </c>
      <c r="E427" s="1">
        <v>1842.3479538460999</v>
      </c>
      <c r="G427" s="1">
        <v>565.66805210534801</v>
      </c>
      <c r="H427" s="1">
        <v>2377.288112697448</v>
      </c>
      <c r="I427" s="1">
        <f t="shared" si="13"/>
        <v>2942.9561648027961</v>
      </c>
      <c r="K427" s="1">
        <f>IFERROR(VLOOKUP(A427,'Raw Data - Approved 2014 SWCAP'!$F$4:$R$588,13,FALSE),0)</f>
        <v>1842</v>
      </c>
      <c r="L427" s="1">
        <f t="shared" si="14"/>
        <v>0</v>
      </c>
    </row>
    <row r="428" spans="1:12">
      <c r="A428" s="1" t="s">
        <v>1142</v>
      </c>
      <c r="B428" s="1">
        <v>514</v>
      </c>
      <c r="C428" s="1" t="s">
        <v>521</v>
      </c>
      <c r="D428" s="1">
        <v>1282.4776603617379</v>
      </c>
      <c r="E428" s="1">
        <v>994.80469274571499</v>
      </c>
      <c r="G428" s="1">
        <v>287.67296761602307</v>
      </c>
      <c r="H428" s="1">
        <v>1266.1123884736623</v>
      </c>
      <c r="I428" s="1">
        <f t="shared" si="13"/>
        <v>1553.7853560896854</v>
      </c>
      <c r="K428" s="1">
        <f>IFERROR(VLOOKUP(A428,'Raw Data - Approved 2014 SWCAP'!$F$4:$R$588,13,FALSE),0)</f>
        <v>995</v>
      </c>
      <c r="L428" s="1">
        <f t="shared" si="14"/>
        <v>0</v>
      </c>
    </row>
    <row r="429" spans="1:12">
      <c r="A429" s="1" t="s">
        <v>1143</v>
      </c>
      <c r="B429" s="1">
        <v>515</v>
      </c>
      <c r="C429" s="1" t="s">
        <v>522</v>
      </c>
      <c r="D429" s="1">
        <v>1762.9746813598013</v>
      </c>
      <c r="E429" s="1">
        <v>1233.0774812877301</v>
      </c>
      <c r="G429" s="1">
        <v>529.89720007206972</v>
      </c>
      <c r="H429" s="1">
        <v>1740.4779464193202</v>
      </c>
      <c r="I429" s="1">
        <f t="shared" si="13"/>
        <v>2270.3751464913898</v>
      </c>
      <c r="K429" s="1">
        <f>IFERROR(VLOOKUP(A429,'Raw Data - Approved 2014 SWCAP'!$F$4:$R$588,13,FALSE),0)</f>
        <v>1233</v>
      </c>
      <c r="L429" s="1">
        <f t="shared" si="14"/>
        <v>0</v>
      </c>
    </row>
    <row r="430" spans="1:12">
      <c r="A430" s="1" t="s">
        <v>1144</v>
      </c>
      <c r="B430" s="1">
        <v>516</v>
      </c>
      <c r="C430" s="1" t="s">
        <v>523</v>
      </c>
      <c r="D430" s="1">
        <v>548.25055777189118</v>
      </c>
      <c r="E430" s="1">
        <v>330.23218040637602</v>
      </c>
      <c r="G430" s="1">
        <v>218.01837736551505</v>
      </c>
      <c r="H430" s="1">
        <v>541.25451431785143</v>
      </c>
      <c r="I430" s="1">
        <f t="shared" si="13"/>
        <v>759.27289168336642</v>
      </c>
      <c r="K430" s="1">
        <f>IFERROR(VLOOKUP(A430,'Raw Data - Approved 2014 SWCAP'!$F$4:$R$588,13,FALSE),0)</f>
        <v>330</v>
      </c>
      <c r="L430" s="1">
        <f t="shared" si="14"/>
        <v>0</v>
      </c>
    </row>
    <row r="431" spans="1:12">
      <c r="A431" s="1" t="s">
        <v>1145</v>
      </c>
      <c r="B431" s="1">
        <v>517</v>
      </c>
      <c r="C431" s="1" t="s">
        <v>524</v>
      </c>
      <c r="D431" s="1">
        <v>1633.6898713934158</v>
      </c>
      <c r="E431" s="1">
        <v>1121.2093551022199</v>
      </c>
      <c r="G431" s="1">
        <v>512.48051629119357</v>
      </c>
      <c r="H431" s="1">
        <v>1612.8428970152368</v>
      </c>
      <c r="I431" s="1">
        <f t="shared" si="13"/>
        <v>2125.3234133064302</v>
      </c>
      <c r="K431" s="1">
        <f>IFERROR(VLOOKUP(A431,'Raw Data - Approved 2014 SWCAP'!$F$4:$R$588,13,FALSE),0)</f>
        <v>1121</v>
      </c>
      <c r="L431" s="1">
        <f t="shared" si="14"/>
        <v>0</v>
      </c>
    </row>
    <row r="432" spans="1:12">
      <c r="A432" s="1" t="s">
        <v>1146</v>
      </c>
      <c r="B432" s="1">
        <v>518</v>
      </c>
      <c r="C432" s="1" t="s">
        <v>525</v>
      </c>
      <c r="D432" s="1">
        <v>482.91679016855733</v>
      </c>
      <c r="E432" s="1">
        <v>279.986327119664</v>
      </c>
      <c r="G432" s="1">
        <v>202.93046304889302</v>
      </c>
      <c r="H432" s="1">
        <v>476.75444924466484</v>
      </c>
      <c r="I432" s="1">
        <f t="shared" si="13"/>
        <v>679.68491229355789</v>
      </c>
      <c r="K432" s="1">
        <f>IFERROR(VLOOKUP(A432,'Raw Data - Approved 2014 SWCAP'!$F$4:$R$588,13,FALSE),0)</f>
        <v>280</v>
      </c>
      <c r="L432" s="1">
        <f t="shared" si="14"/>
        <v>0</v>
      </c>
    </row>
    <row r="433" spans="1:12">
      <c r="A433" s="1" t="s">
        <v>1147</v>
      </c>
      <c r="B433" s="1">
        <v>519</v>
      </c>
      <c r="C433" s="1" t="s">
        <v>526</v>
      </c>
      <c r="D433" s="1">
        <v>1692.8013754154797</v>
      </c>
      <c r="E433" s="1">
        <v>1781.0416926031901</v>
      </c>
      <c r="G433" s="1">
        <v>-88.240317187712222</v>
      </c>
      <c r="H433" s="1">
        <v>1671.2000987481199</v>
      </c>
      <c r="I433" s="1">
        <f t="shared" si="13"/>
        <v>1582.9597815604077</v>
      </c>
      <c r="K433" s="1">
        <f>IFERROR(VLOOKUP(A433,'Raw Data - Approved 2014 SWCAP'!$F$4:$R$588,13,FALSE),0)</f>
        <v>1781</v>
      </c>
      <c r="L433" s="1">
        <f t="shared" si="14"/>
        <v>0</v>
      </c>
    </row>
    <row r="434" spans="1:12">
      <c r="A434" s="1" t="s">
        <v>1148</v>
      </c>
      <c r="B434" s="1">
        <v>520</v>
      </c>
      <c r="C434" s="1" t="s">
        <v>527</v>
      </c>
      <c r="D434" s="1">
        <v>8.9877140618342821</v>
      </c>
      <c r="E434" s="1">
        <v>7.9002913972817304</v>
      </c>
      <c r="G434" s="1">
        <v>1.0874226645525567</v>
      </c>
      <c r="H434" s="1">
        <v>8.8730248248828101</v>
      </c>
      <c r="I434" s="1">
        <f t="shared" si="13"/>
        <v>9.9604474894353672</v>
      </c>
      <c r="K434" s="1">
        <f>IFERROR(VLOOKUP(A434,'Raw Data - Approved 2014 SWCAP'!$F$4:$R$588,13,FALSE),0)</f>
        <v>8</v>
      </c>
      <c r="L434" s="1">
        <f t="shared" si="14"/>
        <v>0</v>
      </c>
    </row>
    <row r="435" spans="1:12">
      <c r="A435" s="1" t="s">
        <v>1149</v>
      </c>
      <c r="B435" s="1">
        <v>521</v>
      </c>
      <c r="C435" s="1" t="s">
        <v>528</v>
      </c>
      <c r="D435" s="1">
        <v>0</v>
      </c>
      <c r="E435" s="1">
        <v>255.33741796014499</v>
      </c>
      <c r="G435" s="1">
        <v>-255.33741796014533</v>
      </c>
      <c r="H435" s="1">
        <v>0</v>
      </c>
      <c r="I435" s="1">
        <f t="shared" si="13"/>
        <v>-255.33741796014533</v>
      </c>
      <c r="K435" s="1">
        <f>IFERROR(VLOOKUP(A435,'Raw Data - Approved 2014 SWCAP'!$F$4:$R$588,13,FALSE),0)</f>
        <v>255</v>
      </c>
      <c r="L435" s="1">
        <f t="shared" si="14"/>
        <v>0</v>
      </c>
    </row>
    <row r="436" spans="1:12">
      <c r="A436" s="1" t="s">
        <v>1150</v>
      </c>
      <c r="B436" s="1">
        <v>522</v>
      </c>
      <c r="C436" s="1" t="s">
        <v>529</v>
      </c>
      <c r="D436" s="1">
        <v>0</v>
      </c>
      <c r="E436" s="1">
        <v>0.63202331178253801</v>
      </c>
      <c r="G436" s="1">
        <v>-0.63202331178253812</v>
      </c>
      <c r="H436" s="1">
        <v>0</v>
      </c>
      <c r="I436" s="1">
        <f t="shared" si="13"/>
        <v>-0.63202331178253812</v>
      </c>
      <c r="K436" s="1">
        <f>IFERROR(VLOOKUP(A436,'Raw Data - Approved 2014 SWCAP'!$F$4:$R$588,13,FALSE),0)</f>
        <v>1</v>
      </c>
      <c r="L436" s="1">
        <f t="shared" si="14"/>
        <v>0</v>
      </c>
    </row>
    <row r="437" spans="1:12">
      <c r="A437" s="1" t="s">
        <v>1152</v>
      </c>
      <c r="B437" s="1">
        <v>524</v>
      </c>
      <c r="C437" s="1" t="s">
        <v>531</v>
      </c>
      <c r="D437" s="1">
        <v>59.802866642205032</v>
      </c>
      <c r="E437" s="1">
        <v>47.401748383690403</v>
      </c>
      <c r="G437" s="1">
        <v>12.401118258514678</v>
      </c>
      <c r="H437" s="1">
        <v>59.03974210402793</v>
      </c>
      <c r="I437" s="1">
        <f t="shared" si="13"/>
        <v>71.440860362542608</v>
      </c>
      <c r="K437" s="1">
        <f>IFERROR(VLOOKUP(A437,'Raw Data - Approved 2014 SWCAP'!$F$4:$R$588,13,FALSE),0)</f>
        <v>47</v>
      </c>
      <c r="L437" s="1">
        <f t="shared" si="14"/>
        <v>0</v>
      </c>
    </row>
    <row r="438" spans="1:12">
      <c r="A438" s="1" t="s">
        <v>1153</v>
      </c>
      <c r="B438" s="1">
        <v>525</v>
      </c>
      <c r="C438" s="1" t="s">
        <v>532</v>
      </c>
      <c r="D438" s="1">
        <v>7.6049888215520856</v>
      </c>
      <c r="E438" s="1">
        <v>128.30073229185501</v>
      </c>
      <c r="G438" s="1">
        <v>-120.69574347030313</v>
      </c>
      <c r="H438" s="1">
        <v>7.5079440825931476</v>
      </c>
      <c r="I438" s="1">
        <f t="shared" si="13"/>
        <v>-113.18779938770999</v>
      </c>
      <c r="K438" s="1">
        <f>IFERROR(VLOOKUP(A438,'Raw Data - Approved 2014 SWCAP'!$F$4:$R$588,13,FALSE),0)</f>
        <v>128</v>
      </c>
      <c r="L438" s="1">
        <f t="shared" si="14"/>
        <v>0</v>
      </c>
    </row>
    <row r="439" spans="1:12">
      <c r="A439" s="1" t="s">
        <v>1154</v>
      </c>
      <c r="B439" s="1">
        <v>526</v>
      </c>
      <c r="C439" s="1" t="s">
        <v>533</v>
      </c>
      <c r="D439" s="1">
        <v>1010.7721506462861</v>
      </c>
      <c r="E439" s="1">
        <v>642.135684771059</v>
      </c>
      <c r="G439" s="1">
        <v>368.63646587522749</v>
      </c>
      <c r="H439" s="1">
        <v>997.8740226137437</v>
      </c>
      <c r="I439" s="1">
        <f t="shared" si="13"/>
        <v>1366.5104884889711</v>
      </c>
      <c r="K439" s="1">
        <f>IFERROR(VLOOKUP(A439,'Raw Data - Approved 2014 SWCAP'!$F$4:$R$588,13,FALSE),0)</f>
        <v>642</v>
      </c>
      <c r="L439" s="1">
        <f t="shared" si="14"/>
        <v>0</v>
      </c>
    </row>
    <row r="440" spans="1:12">
      <c r="A440" s="1" t="s">
        <v>1155</v>
      </c>
      <c r="B440" s="1">
        <v>527</v>
      </c>
      <c r="C440" s="1" t="s">
        <v>534</v>
      </c>
      <c r="D440" s="1">
        <v>795.75837578240441</v>
      </c>
      <c r="E440" s="1">
        <v>682.58517672514097</v>
      </c>
      <c r="G440" s="1">
        <v>113.17319905726342</v>
      </c>
      <c r="H440" s="1">
        <v>785.60396718770107</v>
      </c>
      <c r="I440" s="1">
        <f t="shared" si="13"/>
        <v>898.77716624496452</v>
      </c>
      <c r="K440" s="1">
        <f>IFERROR(VLOOKUP(A440,'Raw Data - Approved 2014 SWCAP'!$F$4:$R$588,13,FALSE),0)</f>
        <v>683</v>
      </c>
      <c r="L440" s="1">
        <f t="shared" si="14"/>
        <v>0</v>
      </c>
    </row>
    <row r="441" spans="1:12">
      <c r="A441" s="1" t="s">
        <v>1156</v>
      </c>
      <c r="B441" s="1">
        <v>528</v>
      </c>
      <c r="C441" s="1" t="s">
        <v>535</v>
      </c>
      <c r="D441" s="1">
        <v>208.79151128261174</v>
      </c>
      <c r="E441" s="1">
        <v>76.790832381578397</v>
      </c>
      <c r="G441" s="1">
        <v>132.00067890103341</v>
      </c>
      <c r="H441" s="1">
        <v>206.12719208573913</v>
      </c>
      <c r="I441" s="1">
        <f t="shared" si="13"/>
        <v>338.12787098677256</v>
      </c>
      <c r="K441" s="1">
        <f>IFERROR(VLOOKUP(A441,'Raw Data - Approved 2014 SWCAP'!$F$4:$R$588,13,FALSE),0)</f>
        <v>77</v>
      </c>
      <c r="L441" s="1">
        <f t="shared" si="14"/>
        <v>0</v>
      </c>
    </row>
    <row r="442" spans="1:12">
      <c r="A442" s="1" t="s">
        <v>1157</v>
      </c>
      <c r="B442" s="1">
        <v>529</v>
      </c>
      <c r="C442" s="1" t="s">
        <v>536</v>
      </c>
      <c r="D442" s="1">
        <v>69.13626201410986</v>
      </c>
      <c r="E442" s="1">
        <v>61.9382845546887</v>
      </c>
      <c r="G442" s="1">
        <v>7.1979774594211339</v>
      </c>
      <c r="H442" s="1">
        <v>68.254037114483154</v>
      </c>
      <c r="I442" s="1">
        <f t="shared" si="13"/>
        <v>75.452014573904293</v>
      </c>
      <c r="K442" s="1">
        <f>IFERROR(VLOOKUP(A442,'Raw Data - Approved 2014 SWCAP'!$F$4:$R$588,13,FALSE),0)</f>
        <v>62</v>
      </c>
      <c r="L442" s="1">
        <f t="shared" si="14"/>
        <v>0</v>
      </c>
    </row>
    <row r="443" spans="1:12">
      <c r="A443" s="1" t="s">
        <v>1158</v>
      </c>
      <c r="B443" s="1">
        <v>530</v>
      </c>
      <c r="C443" s="1" t="s">
        <v>537</v>
      </c>
      <c r="D443" s="1">
        <v>43.555845068889212</v>
      </c>
      <c r="E443" s="1">
        <v>0.63202331178253801</v>
      </c>
      <c r="G443" s="1">
        <v>42.923821757106673</v>
      </c>
      <c r="H443" s="1">
        <v>43.000043382124389</v>
      </c>
      <c r="I443" s="1">
        <f t="shared" si="13"/>
        <v>85.923865139231054</v>
      </c>
      <c r="K443" s="1">
        <f>IFERROR(VLOOKUP(A443,'Raw Data - Approved 2014 SWCAP'!$F$4:$R$588,13,FALSE),0)</f>
        <v>1</v>
      </c>
      <c r="L443" s="1">
        <f t="shared" si="14"/>
        <v>0</v>
      </c>
    </row>
    <row r="444" spans="1:12">
      <c r="A444" s="1" t="s">
        <v>1159</v>
      </c>
      <c r="B444" s="1">
        <v>531</v>
      </c>
      <c r="C444" s="1" t="s">
        <v>538</v>
      </c>
      <c r="D444" s="1">
        <v>437.63253854931537</v>
      </c>
      <c r="E444" s="1">
        <v>443.68036487134202</v>
      </c>
      <c r="G444" s="1">
        <v>-6.0478263220262791</v>
      </c>
      <c r="H444" s="1">
        <v>432.04805493467836</v>
      </c>
      <c r="I444" s="1">
        <f t="shared" si="13"/>
        <v>426.00022861265211</v>
      </c>
      <c r="K444" s="1">
        <f>IFERROR(VLOOKUP(A444,'Raw Data - Approved 2014 SWCAP'!$F$4:$R$588,13,FALSE),0)</f>
        <v>444</v>
      </c>
      <c r="L444" s="1">
        <f t="shared" si="14"/>
        <v>0</v>
      </c>
    </row>
    <row r="445" spans="1:12">
      <c r="A445" s="1" t="s">
        <v>1160</v>
      </c>
      <c r="B445" s="1">
        <v>532</v>
      </c>
      <c r="C445" s="1" t="s">
        <v>539</v>
      </c>
      <c r="D445" s="1">
        <v>963.75949247669143</v>
      </c>
      <c r="E445" s="1">
        <v>713.55431900248504</v>
      </c>
      <c r="G445" s="1">
        <v>250.20517347420599</v>
      </c>
      <c r="H445" s="1">
        <v>951.46127737589518</v>
      </c>
      <c r="I445" s="1">
        <f t="shared" si="13"/>
        <v>1201.6664508501012</v>
      </c>
      <c r="K445" s="1">
        <f>IFERROR(VLOOKUP(A445,'Raw Data - Approved 2014 SWCAP'!$F$4:$R$588,13,FALSE),0)</f>
        <v>714</v>
      </c>
      <c r="L445" s="1">
        <f t="shared" si="14"/>
        <v>0</v>
      </c>
    </row>
    <row r="446" spans="1:12">
      <c r="A446" s="1" t="s">
        <v>1161</v>
      </c>
      <c r="B446" s="1">
        <v>533</v>
      </c>
      <c r="C446" s="1" t="s">
        <v>540</v>
      </c>
      <c r="D446" s="1">
        <v>355.01470544245416</v>
      </c>
      <c r="E446" s="1">
        <v>245.22504497162501</v>
      </c>
      <c r="G446" s="1">
        <v>109.78966047082938</v>
      </c>
      <c r="H446" s="1">
        <v>350.48448058287096</v>
      </c>
      <c r="I446" s="1">
        <f t="shared" si="13"/>
        <v>460.2741410537003</v>
      </c>
      <c r="K446" s="1">
        <f>IFERROR(VLOOKUP(A446,'Raw Data - Approved 2014 SWCAP'!$F$4:$R$588,13,FALSE),0)</f>
        <v>245</v>
      </c>
      <c r="L446" s="1">
        <f t="shared" si="14"/>
        <v>0</v>
      </c>
    </row>
    <row r="447" spans="1:12">
      <c r="A447" s="1" t="s">
        <v>1163</v>
      </c>
      <c r="B447" s="1">
        <v>535</v>
      </c>
      <c r="C447" s="1" t="s">
        <v>542</v>
      </c>
      <c r="D447" s="1">
        <v>2732.7389092254862</v>
      </c>
      <c r="E447" s="1">
        <v>2915.9722926333602</v>
      </c>
      <c r="G447" s="1">
        <v>-183.23338340787816</v>
      </c>
      <c r="H447" s="1">
        <v>2693.0868906339515</v>
      </c>
      <c r="I447" s="1">
        <f t="shared" si="13"/>
        <v>2509.8535072260734</v>
      </c>
      <c r="K447" s="1">
        <f>IFERROR(VLOOKUP(A447,'Raw Data - Approved 2014 SWCAP'!$F$4:$R$588,13,FALSE),0)</f>
        <v>2916</v>
      </c>
      <c r="L447" s="1">
        <f t="shared" si="14"/>
        <v>0</v>
      </c>
    </row>
    <row r="448" spans="1:12">
      <c r="A448" s="1" t="s">
        <v>1164</v>
      </c>
      <c r="B448" s="1">
        <v>536</v>
      </c>
      <c r="C448" s="1" t="s">
        <v>543</v>
      </c>
      <c r="D448" s="1">
        <v>155.90227084181771</v>
      </c>
      <c r="E448" s="1">
        <v>118.820382615117</v>
      </c>
      <c r="G448" s="1">
        <v>37.081888226700585</v>
      </c>
      <c r="H448" s="1">
        <v>153.91285369315952</v>
      </c>
      <c r="I448" s="1">
        <f t="shared" si="13"/>
        <v>190.9947419198601</v>
      </c>
      <c r="K448" s="1">
        <f>IFERROR(VLOOKUP(A448,'Raw Data - Approved 2014 SWCAP'!$F$4:$R$588,13,FALSE),0)</f>
        <v>119</v>
      </c>
      <c r="L448" s="1">
        <f t="shared" si="14"/>
        <v>0</v>
      </c>
    </row>
    <row r="449" spans="1:12">
      <c r="A449" s="1" t="s">
        <v>1165</v>
      </c>
      <c r="B449" s="1">
        <v>537</v>
      </c>
      <c r="C449" s="1" t="s">
        <v>544</v>
      </c>
      <c r="D449" s="1">
        <v>108.54393136215248</v>
      </c>
      <c r="E449" s="1">
        <v>1.26404662356508</v>
      </c>
      <c r="G449" s="1">
        <v>107.2798847385874</v>
      </c>
      <c r="H449" s="1">
        <v>107.15883826973855</v>
      </c>
      <c r="I449" s="1">
        <f t="shared" si="13"/>
        <v>214.43872300832595</v>
      </c>
      <c r="K449" s="1">
        <f>IFERROR(VLOOKUP(A449,'Raw Data - Approved 2014 SWCAP'!$F$4:$R$588,13,FALSE),0)</f>
        <v>1</v>
      </c>
      <c r="L449" s="1">
        <f t="shared" si="14"/>
        <v>0</v>
      </c>
    </row>
    <row r="450" spans="1:12">
      <c r="A450" s="1" t="s">
        <v>1166</v>
      </c>
      <c r="B450" s="1">
        <v>538</v>
      </c>
      <c r="C450" s="1" t="s">
        <v>545</v>
      </c>
      <c r="D450" s="1">
        <v>417.58302256522347</v>
      </c>
      <c r="E450" s="1">
        <v>178.230573922676</v>
      </c>
      <c r="G450" s="1">
        <v>239.35244864254781</v>
      </c>
      <c r="H450" s="1">
        <v>412.25438417147825</v>
      </c>
      <c r="I450" s="1">
        <f t="shared" si="13"/>
        <v>651.60683281402612</v>
      </c>
      <c r="K450" s="1">
        <f>IFERROR(VLOOKUP(A450,'Raw Data - Approved 2014 SWCAP'!$F$4:$R$588,13,FALSE),0)</f>
        <v>178</v>
      </c>
      <c r="L450" s="1">
        <f t="shared" si="14"/>
        <v>0</v>
      </c>
    </row>
    <row r="451" spans="1:12">
      <c r="A451" s="1" t="s">
        <v>1167</v>
      </c>
      <c r="B451" s="1">
        <v>539</v>
      </c>
      <c r="C451" s="1" t="s">
        <v>546</v>
      </c>
      <c r="D451" s="1">
        <v>39118.21508162118</v>
      </c>
      <c r="E451" s="1">
        <v>34928.768325662</v>
      </c>
      <c r="G451" s="1">
        <v>4189.4467559592176</v>
      </c>
      <c r="H451" s="1">
        <v>38615.274108170292</v>
      </c>
      <c r="I451" s="1">
        <f t="shared" si="13"/>
        <v>42804.720864129507</v>
      </c>
      <c r="K451" s="1">
        <f>IFERROR(VLOOKUP(A451,'Raw Data - Approved 2014 SWCAP'!$F$4:$R$588,13,FALSE),0)</f>
        <v>34929</v>
      </c>
      <c r="L451" s="1">
        <f t="shared" si="14"/>
        <v>0</v>
      </c>
    </row>
    <row r="452" spans="1:12">
      <c r="A452" s="1" t="s">
        <v>1168</v>
      </c>
      <c r="B452" s="1">
        <v>541</v>
      </c>
      <c r="C452" s="1" t="s">
        <v>548</v>
      </c>
      <c r="D452" s="1">
        <v>929.35025197618268</v>
      </c>
      <c r="E452" s="1">
        <v>697.437724552031</v>
      </c>
      <c r="G452" s="1">
        <v>231.91252742415202</v>
      </c>
      <c r="H452" s="1">
        <v>916.83924303329741</v>
      </c>
      <c r="I452" s="1">
        <f t="shared" si="13"/>
        <v>1148.7517704574493</v>
      </c>
      <c r="K452" s="1">
        <f>IFERROR(VLOOKUP(A452,'Raw Data - Approved 2014 SWCAP'!$F$4:$R$588,13,FALSE),0)</f>
        <v>697</v>
      </c>
      <c r="L452" s="1">
        <f t="shared" si="14"/>
        <v>0</v>
      </c>
    </row>
    <row r="453" spans="1:12">
      <c r="A453" s="1" t="s">
        <v>1169</v>
      </c>
      <c r="B453" s="1">
        <v>542</v>
      </c>
      <c r="C453" s="1" t="s">
        <v>549</v>
      </c>
      <c r="D453" s="1">
        <v>364.34810081435893</v>
      </c>
      <c r="E453" s="1">
        <v>188.34294691119601</v>
      </c>
      <c r="G453" s="1">
        <v>176.00515390316264</v>
      </c>
      <c r="H453" s="1">
        <v>359.69877559332622</v>
      </c>
      <c r="I453" s="1">
        <f t="shared" si="13"/>
        <v>535.70392949648885</v>
      </c>
      <c r="K453" s="1">
        <f>IFERROR(VLOOKUP(A453,'Raw Data - Approved 2014 SWCAP'!$F$4:$R$588,13,FALSE),0)</f>
        <v>188</v>
      </c>
      <c r="L453" s="1">
        <f t="shared" si="14"/>
        <v>0</v>
      </c>
    </row>
    <row r="454" spans="1:12">
      <c r="A454" s="1" t="s">
        <v>1170</v>
      </c>
      <c r="B454" s="1">
        <v>543</v>
      </c>
      <c r="C454" s="1" t="s">
        <v>550</v>
      </c>
      <c r="D454" s="1">
        <v>1544.1584120851435</v>
      </c>
      <c r="E454" s="1">
        <v>1375.2827264388</v>
      </c>
      <c r="G454" s="1">
        <v>168.87568564634097</v>
      </c>
      <c r="H454" s="1">
        <v>1524.4539189519812</v>
      </c>
      <c r="I454" s="1">
        <f t="shared" si="13"/>
        <v>1693.3296045983222</v>
      </c>
      <c r="K454" s="1">
        <f>IFERROR(VLOOKUP(A454,'Raw Data - Approved 2014 SWCAP'!$F$4:$R$588,13,FALSE),0)</f>
        <v>1375</v>
      </c>
      <c r="L454" s="1">
        <f t="shared" si="14"/>
        <v>0</v>
      </c>
    </row>
    <row r="455" spans="1:12">
      <c r="A455" s="1" t="s">
        <v>1171</v>
      </c>
      <c r="B455" s="1">
        <v>544</v>
      </c>
      <c r="C455" s="1" t="s">
        <v>551</v>
      </c>
      <c r="D455" s="1">
        <v>24.19769170493845</v>
      </c>
      <c r="E455" s="1">
        <v>20.224745977041199</v>
      </c>
      <c r="G455" s="1">
        <v>3.9729457278972342</v>
      </c>
      <c r="H455" s="1">
        <v>23.888912990069105</v>
      </c>
      <c r="I455" s="1">
        <f t="shared" si="13"/>
        <v>27.861858717966339</v>
      </c>
      <c r="K455" s="1">
        <f>IFERROR(VLOOKUP(A455,'Raw Data - Approved 2014 SWCAP'!$F$4:$R$588,13,FALSE),0)</f>
        <v>20</v>
      </c>
      <c r="L455" s="1">
        <f t="shared" si="14"/>
        <v>0</v>
      </c>
    </row>
    <row r="456" spans="1:12">
      <c r="A456" s="1" t="s">
        <v>1172</v>
      </c>
      <c r="B456" s="1">
        <v>545</v>
      </c>
      <c r="C456" s="1" t="s">
        <v>552</v>
      </c>
      <c r="D456" s="1">
        <v>76.049888215520852</v>
      </c>
      <c r="E456" s="1">
        <v>42.977585201212598</v>
      </c>
      <c r="G456" s="1">
        <v>33.072303014308261</v>
      </c>
      <c r="H456" s="1">
        <v>75.079440825931471</v>
      </c>
      <c r="I456" s="1">
        <f t="shared" si="13"/>
        <v>108.15174384023973</v>
      </c>
      <c r="K456" s="1">
        <f>IFERROR(VLOOKUP(A456,'Raw Data - Approved 2014 SWCAP'!$F$4:$R$588,13,FALSE),0)</f>
        <v>43</v>
      </c>
      <c r="L456" s="1">
        <f t="shared" si="14"/>
        <v>0</v>
      </c>
    </row>
    <row r="457" spans="1:12">
      <c r="A457" s="1" t="s">
        <v>1173</v>
      </c>
      <c r="B457" s="1">
        <v>546</v>
      </c>
      <c r="C457" s="1" t="s">
        <v>553</v>
      </c>
      <c r="D457" s="1">
        <v>938.17907553147063</v>
      </c>
      <c r="E457" s="1">
        <v>745.15548459161198</v>
      </c>
      <c r="G457" s="1">
        <v>193.02359093985848</v>
      </c>
      <c r="H457" s="1">
        <v>926.20728364353636</v>
      </c>
      <c r="I457" s="1">
        <f t="shared" si="13"/>
        <v>1119.2308745833948</v>
      </c>
      <c r="K457" s="1">
        <f>IFERROR(VLOOKUP(A457,'Raw Data - Approved 2014 SWCAP'!$F$4:$R$588,13,FALSE),0)</f>
        <v>745</v>
      </c>
      <c r="L457" s="1">
        <f t="shared" si="14"/>
        <v>0</v>
      </c>
    </row>
    <row r="458" spans="1:12">
      <c r="A458" s="1" t="s">
        <v>1174</v>
      </c>
      <c r="B458" s="1">
        <v>547</v>
      </c>
      <c r="C458" s="1" t="s">
        <v>554</v>
      </c>
      <c r="D458" s="1">
        <v>523.36150344681164</v>
      </c>
      <c r="E458" s="1">
        <v>534.69172176802704</v>
      </c>
      <c r="G458" s="1">
        <v>-11.330218321215527</v>
      </c>
      <c r="H458" s="1">
        <v>516.68306095663752</v>
      </c>
      <c r="I458" s="1">
        <f t="shared" si="13"/>
        <v>505.35284263542201</v>
      </c>
      <c r="K458" s="1">
        <f>IFERROR(VLOOKUP(A458,'Raw Data - Approved 2014 SWCAP'!$F$4:$R$588,13,FALSE),0)</f>
        <v>535</v>
      </c>
      <c r="L458" s="1">
        <f t="shared" si="14"/>
        <v>0</v>
      </c>
    </row>
    <row r="459" spans="1:12">
      <c r="A459" s="1" t="s">
        <v>1175</v>
      </c>
      <c r="B459" s="1">
        <v>548</v>
      </c>
      <c r="C459" s="1" t="s">
        <v>555</v>
      </c>
      <c r="D459" s="1">
        <v>623.16488375731285</v>
      </c>
      <c r="E459" s="1">
        <v>570.94830539931502</v>
      </c>
      <c r="G459" s="1">
        <v>52.216578357997655</v>
      </c>
      <c r="H459" s="1">
        <v>614.19884984649491</v>
      </c>
      <c r="I459" s="1">
        <f t="shared" si="13"/>
        <v>666.41542820449251</v>
      </c>
      <c r="K459" s="1">
        <f>IFERROR(VLOOKUP(A459,'Raw Data - Approved 2014 SWCAP'!$F$4:$R$588,13,FALSE),0)</f>
        <v>571</v>
      </c>
      <c r="L459" s="1">
        <f t="shared" si="14"/>
        <v>0</v>
      </c>
    </row>
    <row r="460" spans="1:12">
      <c r="A460" s="1" t="s">
        <v>1176</v>
      </c>
      <c r="B460" s="1">
        <v>549</v>
      </c>
      <c r="C460" s="1" t="s">
        <v>556</v>
      </c>
      <c r="D460" s="1">
        <v>851.75874801383338</v>
      </c>
      <c r="E460" s="1">
        <v>1075.0716533421</v>
      </c>
      <c r="G460" s="1">
        <v>-223.31290532826367</v>
      </c>
      <c r="H460" s="1">
        <v>840.8897372504324</v>
      </c>
      <c r="I460" s="1">
        <f t="shared" si="13"/>
        <v>617.57683192216871</v>
      </c>
      <c r="K460" s="1">
        <f>IFERROR(VLOOKUP(A460,'Raw Data - Approved 2014 SWCAP'!$F$4:$R$588,13,FALSE),0)</f>
        <v>1075</v>
      </c>
      <c r="L460" s="1">
        <f t="shared" si="14"/>
        <v>0</v>
      </c>
    </row>
    <row r="461" spans="1:12">
      <c r="A461" s="1" t="s">
        <v>1178</v>
      </c>
      <c r="B461" s="1">
        <v>551</v>
      </c>
      <c r="C461" s="1" t="s">
        <v>558</v>
      </c>
      <c r="D461" s="1">
        <v>248.19918063065438</v>
      </c>
      <c r="E461" s="1">
        <v>230.056485488844</v>
      </c>
      <c r="G461" s="1">
        <v>18.142695141810556</v>
      </c>
      <c r="H461" s="1">
        <v>245.03199324099452</v>
      </c>
      <c r="I461" s="1">
        <f t="shared" si="13"/>
        <v>263.17468838280507</v>
      </c>
      <c r="K461" s="1">
        <f>IFERROR(VLOOKUP(A461,'Raw Data - Approved 2014 SWCAP'!$F$4:$R$588,13,FALSE),0)</f>
        <v>230</v>
      </c>
      <c r="L461" s="1">
        <f t="shared" si="14"/>
        <v>0</v>
      </c>
    </row>
    <row r="462" spans="1:12">
      <c r="A462" s="1" t="s">
        <v>1179</v>
      </c>
      <c r="B462" s="1">
        <v>552</v>
      </c>
      <c r="C462" s="1" t="s">
        <v>559</v>
      </c>
      <c r="D462" s="1">
        <v>210.17423652289395</v>
      </c>
      <c r="E462" s="1">
        <v>159.90189788098201</v>
      </c>
      <c r="G462" s="1">
        <v>50.272338641911851</v>
      </c>
      <c r="H462" s="1">
        <v>207.4922728280288</v>
      </c>
      <c r="I462" s="1">
        <f t="shared" si="13"/>
        <v>257.76461146994063</v>
      </c>
      <c r="K462" s="1">
        <f>IFERROR(VLOOKUP(A462,'Raw Data - Approved 2014 SWCAP'!$F$4:$R$588,13,FALSE),0)</f>
        <v>160</v>
      </c>
      <c r="L462" s="1">
        <f t="shared" si="14"/>
        <v>0</v>
      </c>
    </row>
    <row r="463" spans="1:12">
      <c r="A463" s="1" t="s">
        <v>1258</v>
      </c>
      <c r="B463" s="1">
        <v>553</v>
      </c>
      <c r="C463" s="1" t="s">
        <v>560</v>
      </c>
      <c r="D463" s="1">
        <v>360.89128771365347</v>
      </c>
      <c r="E463" s="1">
        <v>0</v>
      </c>
      <c r="G463" s="1">
        <v>0</v>
      </c>
      <c r="H463" s="1">
        <v>356.28607373760207</v>
      </c>
      <c r="I463" s="1">
        <f t="shared" si="13"/>
        <v>356.28607373760207</v>
      </c>
      <c r="K463" s="1">
        <f>IFERROR(VLOOKUP(A463,'Raw Data - Approved 2014 SWCAP'!$F$4:$R$588,13,FALSE),0)</f>
        <v>0</v>
      </c>
      <c r="L463" s="1">
        <f t="shared" si="14"/>
        <v>0</v>
      </c>
    </row>
    <row r="464" spans="1:12">
      <c r="A464" s="1" t="s">
        <v>1180</v>
      </c>
      <c r="B464" s="1">
        <v>554</v>
      </c>
      <c r="C464" s="1" t="s">
        <v>561</v>
      </c>
      <c r="D464" s="1">
        <v>258.56961993277088</v>
      </c>
      <c r="E464" s="1">
        <v>267.97788419579598</v>
      </c>
      <c r="G464" s="1">
        <v>-9.4082642630252469</v>
      </c>
      <c r="H464" s="1">
        <v>255.27009880816698</v>
      </c>
      <c r="I464" s="1">
        <f t="shared" si="13"/>
        <v>245.86183454514173</v>
      </c>
      <c r="K464" s="1">
        <f>IFERROR(VLOOKUP(A464,'Raw Data - Approved 2014 SWCAP'!$F$4:$R$588,13,FALSE),0)</f>
        <v>268</v>
      </c>
      <c r="L464" s="1">
        <f t="shared" si="14"/>
        <v>0</v>
      </c>
    </row>
    <row r="465" spans="1:12">
      <c r="A465" s="1" t="s">
        <v>1181</v>
      </c>
      <c r="B465" s="1">
        <v>555</v>
      </c>
      <c r="C465" s="1" t="s">
        <v>562</v>
      </c>
      <c r="D465" s="1">
        <v>51.506515200511842</v>
      </c>
      <c r="E465" s="1">
        <v>60.674237931123599</v>
      </c>
      <c r="G465" s="1">
        <v>-9.1677227306118052</v>
      </c>
      <c r="H465" s="1">
        <v>50.84925765028995</v>
      </c>
      <c r="I465" s="1">
        <f t="shared" si="13"/>
        <v>41.681534919678143</v>
      </c>
      <c r="K465" s="1">
        <f>IFERROR(VLOOKUP(A465,'Raw Data - Approved 2014 SWCAP'!$F$4:$R$588,13,FALSE),0)</f>
        <v>61</v>
      </c>
      <c r="L465" s="1">
        <f t="shared" si="14"/>
        <v>0</v>
      </c>
    </row>
    <row r="466" spans="1:12">
      <c r="A466" s="1" t="s">
        <v>1182</v>
      </c>
      <c r="B466" s="1">
        <v>556</v>
      </c>
      <c r="C466" s="1" t="s">
        <v>563</v>
      </c>
      <c r="D466" s="1">
        <v>513.68242676483624</v>
      </c>
      <c r="E466" s="1">
        <v>1419.5984477843001</v>
      </c>
      <c r="G466" s="1">
        <v>-905.91602101946512</v>
      </c>
      <c r="H466" s="1">
        <v>507.1274957606098</v>
      </c>
      <c r="I466" s="1">
        <f t="shared" si="13"/>
        <v>-398.78852525885532</v>
      </c>
      <c r="K466" s="1">
        <f>IFERROR(VLOOKUP(A466,'Raw Data - Approved 2014 SWCAP'!$F$4:$R$588,13,FALSE),0)</f>
        <v>1420</v>
      </c>
      <c r="L466" s="1">
        <f t="shared" si="14"/>
        <v>0</v>
      </c>
    </row>
    <row r="467" spans="1:12">
      <c r="A467" s="1" t="s">
        <v>1183</v>
      </c>
      <c r="B467" s="1">
        <v>557</v>
      </c>
      <c r="C467" s="1" t="s">
        <v>564</v>
      </c>
      <c r="D467" s="1">
        <v>114.76619494342238</v>
      </c>
      <c r="E467" s="1">
        <v>82.795053843512505</v>
      </c>
      <c r="G467" s="1">
        <v>31.971141099909882</v>
      </c>
      <c r="H467" s="1">
        <v>113.30170161004203</v>
      </c>
      <c r="I467" s="1">
        <f t="shared" si="13"/>
        <v>145.2728427099519</v>
      </c>
      <c r="K467" s="1">
        <f>IFERROR(VLOOKUP(A467,'Raw Data - Approved 2014 SWCAP'!$F$4:$R$588,13,FALSE),0)</f>
        <v>83</v>
      </c>
      <c r="L467" s="1">
        <f t="shared" si="14"/>
        <v>0</v>
      </c>
    </row>
    <row r="468" spans="1:12">
      <c r="A468" s="1" t="s">
        <v>1184</v>
      </c>
      <c r="B468" s="1">
        <v>558</v>
      </c>
      <c r="C468" s="1" t="s">
        <v>565</v>
      </c>
      <c r="D468" s="1">
        <v>532.02859940377937</v>
      </c>
      <c r="E468" s="1">
        <v>683.26041892401099</v>
      </c>
      <c r="G468" s="1">
        <v>-151.23181952023151</v>
      </c>
      <c r="H468" s="1">
        <v>523.71850857787797</v>
      </c>
      <c r="I468" s="1">
        <f t="shared" ref="I468:I519" si="15">SUM(G468:H468)</f>
        <v>372.48668905764646</v>
      </c>
      <c r="K468" s="1">
        <f>IFERROR(VLOOKUP(A468,'Raw Data - Approved 2014 SWCAP'!$F$4:$R$588,13,FALSE),0)</f>
        <v>683</v>
      </c>
      <c r="L468" s="1">
        <f t="shared" si="14"/>
        <v>0</v>
      </c>
    </row>
    <row r="469" spans="1:12">
      <c r="A469" s="1" t="s">
        <v>1185</v>
      </c>
      <c r="B469" s="1">
        <v>559</v>
      </c>
      <c r="C469" s="1" t="s">
        <v>566</v>
      </c>
      <c r="D469" s="1">
        <v>663.0167527153136</v>
      </c>
      <c r="E469" s="1">
        <v>454.424761171645</v>
      </c>
      <c r="G469" s="1">
        <v>208.59199154366871</v>
      </c>
      <c r="H469" s="1">
        <v>654.5562159278935</v>
      </c>
      <c r="I469" s="1">
        <f t="shared" si="15"/>
        <v>863.14820747156227</v>
      </c>
      <c r="K469" s="1">
        <f>IFERROR(VLOOKUP(A469,'Raw Data - Approved 2014 SWCAP'!$F$4:$R$588,13,FALSE),0)</f>
        <v>454</v>
      </c>
      <c r="L469" s="1">
        <f t="shared" ref="L469:L519" si="16">ROUND(K469-E469,0)</f>
        <v>0</v>
      </c>
    </row>
    <row r="470" spans="1:12">
      <c r="A470" s="1" t="s">
        <v>1187</v>
      </c>
      <c r="B470" s="1">
        <v>561</v>
      </c>
      <c r="C470" s="1" t="s">
        <v>568</v>
      </c>
      <c r="D470" s="1">
        <v>92.642591098907204</v>
      </c>
      <c r="E470" s="1">
        <v>91.011356896685498</v>
      </c>
      <c r="G470" s="1">
        <v>1.6312342022217368</v>
      </c>
      <c r="H470" s="1">
        <v>91.460409733407417</v>
      </c>
      <c r="I470" s="1">
        <f t="shared" si="15"/>
        <v>93.091643935629151</v>
      </c>
      <c r="K470" s="1">
        <f>IFERROR(VLOOKUP(A470,'Raw Data - Approved 2014 SWCAP'!$F$4:$R$588,13,FALSE),0)</f>
        <v>91</v>
      </c>
      <c r="L470" s="1">
        <f t="shared" si="16"/>
        <v>0</v>
      </c>
    </row>
    <row r="471" spans="1:12">
      <c r="A471" s="1" t="s">
        <v>1259</v>
      </c>
      <c r="B471" s="1">
        <v>562</v>
      </c>
      <c r="C471" s="1" t="s">
        <v>569</v>
      </c>
      <c r="D471" s="1">
        <v>203.260610321483</v>
      </c>
      <c r="E471" s="1">
        <v>0</v>
      </c>
      <c r="G471" s="1">
        <v>0</v>
      </c>
      <c r="H471" s="1">
        <v>200.66686911658047</v>
      </c>
      <c r="I471" s="1">
        <f t="shared" si="15"/>
        <v>200.66686911658047</v>
      </c>
      <c r="K471" s="1">
        <f>IFERROR(VLOOKUP(A471,'Raw Data - Approved 2014 SWCAP'!$F$4:$R$588,13,FALSE),0)</f>
        <v>0</v>
      </c>
      <c r="L471" s="1">
        <f t="shared" si="16"/>
        <v>0</v>
      </c>
    </row>
    <row r="472" spans="1:12">
      <c r="A472" s="1" t="s">
        <v>1188</v>
      </c>
      <c r="B472" s="1">
        <v>563</v>
      </c>
      <c r="C472" s="1" t="s">
        <v>570</v>
      </c>
      <c r="D472" s="1">
        <v>6121.2349476797626</v>
      </c>
      <c r="E472" s="1">
        <v>5338.29088498491</v>
      </c>
      <c r="G472" s="1">
        <v>782.94406269485376</v>
      </c>
      <c r="H472" s="1">
        <v>6042.0736504988035</v>
      </c>
      <c r="I472" s="1">
        <f t="shared" si="15"/>
        <v>6825.0177131936571</v>
      </c>
      <c r="K472" s="1">
        <f>IFERROR(VLOOKUP(A472,'Raw Data - Approved 2014 SWCAP'!$F$4:$R$588,13,FALSE),0)</f>
        <v>5338</v>
      </c>
      <c r="L472" s="1">
        <f t="shared" si="16"/>
        <v>0</v>
      </c>
    </row>
    <row r="473" spans="1:12">
      <c r="A473" s="1" t="s">
        <v>1190</v>
      </c>
      <c r="B473" s="1">
        <v>565</v>
      </c>
      <c r="C473" s="1" t="s">
        <v>572</v>
      </c>
      <c r="D473" s="1">
        <v>649.88086293263268</v>
      </c>
      <c r="E473" s="1">
        <v>437.36013175351599</v>
      </c>
      <c r="G473" s="1">
        <v>212.52073117911635</v>
      </c>
      <c r="H473" s="1">
        <v>641.5879488761417</v>
      </c>
      <c r="I473" s="1">
        <f t="shared" si="15"/>
        <v>854.10868005525799</v>
      </c>
      <c r="K473" s="1">
        <f>IFERROR(VLOOKUP(A473,'Raw Data - Approved 2014 SWCAP'!$F$4:$R$588,13,FALSE),0)</f>
        <v>437</v>
      </c>
      <c r="L473" s="1">
        <f t="shared" si="16"/>
        <v>0</v>
      </c>
    </row>
    <row r="474" spans="1:12">
      <c r="A474" s="1" t="s">
        <v>1191</v>
      </c>
      <c r="B474" s="1">
        <v>566</v>
      </c>
      <c r="C474" s="1" t="s">
        <v>573</v>
      </c>
      <c r="D474" s="1">
        <v>347.75539793097261</v>
      </c>
      <c r="E474" s="1">
        <v>345.716751545048</v>
      </c>
      <c r="G474" s="1">
        <v>2.0386463859242965</v>
      </c>
      <c r="H474" s="1">
        <v>343.31780668585026</v>
      </c>
      <c r="I474" s="1">
        <f t="shared" si="15"/>
        <v>345.35645307177458</v>
      </c>
      <c r="K474" s="1">
        <f>IFERROR(VLOOKUP(A474,'Raw Data - Approved 2014 SWCAP'!$F$4:$R$588,13,FALSE),0)</f>
        <v>346</v>
      </c>
      <c r="L474" s="1">
        <f t="shared" si="16"/>
        <v>0</v>
      </c>
    </row>
    <row r="475" spans="1:12">
      <c r="A475" s="1" t="s">
        <v>1192</v>
      </c>
      <c r="B475" s="1">
        <v>567</v>
      </c>
      <c r="C475" s="1" t="s">
        <v>574</v>
      </c>
      <c r="D475" s="1">
        <v>902.91958190427465</v>
      </c>
      <c r="E475" s="1">
        <v>880.40847331307498</v>
      </c>
      <c r="G475" s="1">
        <v>22.511108591199299</v>
      </c>
      <c r="H475" s="1">
        <v>891.39772471514993</v>
      </c>
      <c r="I475" s="1">
        <f t="shared" si="15"/>
        <v>913.90883330634927</v>
      </c>
      <c r="K475" s="1">
        <f>IFERROR(VLOOKUP(A475,'Raw Data - Approved 2014 SWCAP'!$F$4:$R$588,13,FALSE),0)</f>
        <v>880</v>
      </c>
      <c r="L475" s="1">
        <f t="shared" si="16"/>
        <v>0</v>
      </c>
    </row>
    <row r="476" spans="1:12">
      <c r="A476" s="1" t="s">
        <v>1193</v>
      </c>
      <c r="B476" s="1">
        <v>568</v>
      </c>
      <c r="C476" s="1" t="s">
        <v>575</v>
      </c>
      <c r="D476" s="1">
        <v>542.71965681076233</v>
      </c>
      <c r="E476" s="1">
        <v>408.28705941151998</v>
      </c>
      <c r="G476" s="1">
        <v>134.43259739924284</v>
      </c>
      <c r="H476" s="1">
        <v>535.79419134869272</v>
      </c>
      <c r="I476" s="1">
        <f t="shared" si="15"/>
        <v>670.22678874793553</v>
      </c>
      <c r="K476" s="1">
        <f>IFERROR(VLOOKUP(A476,'Raw Data - Approved 2014 SWCAP'!$F$4:$R$588,13,FALSE),0)</f>
        <v>408</v>
      </c>
      <c r="L476" s="1">
        <f t="shared" si="16"/>
        <v>0</v>
      </c>
    </row>
    <row r="477" spans="1:12">
      <c r="A477" s="1" t="s">
        <v>1194</v>
      </c>
      <c r="B477" s="1">
        <v>569</v>
      </c>
      <c r="C477" s="1" t="s">
        <v>576</v>
      </c>
      <c r="D477" s="1">
        <v>201.87788508120079</v>
      </c>
      <c r="E477" s="1">
        <v>173.174387428415</v>
      </c>
      <c r="G477" s="1">
        <v>28.703497652785373</v>
      </c>
      <c r="H477" s="1">
        <v>199.30178837429079</v>
      </c>
      <c r="I477" s="1">
        <f t="shared" si="15"/>
        <v>228.00528602707618</v>
      </c>
      <c r="K477" s="1">
        <f>IFERROR(VLOOKUP(A477,'Raw Data - Approved 2014 SWCAP'!$F$4:$R$588,13,FALSE),0)</f>
        <v>173</v>
      </c>
      <c r="L477" s="1">
        <f t="shared" si="16"/>
        <v>0</v>
      </c>
    </row>
    <row r="478" spans="1:12">
      <c r="A478" s="1" t="s">
        <v>1195</v>
      </c>
      <c r="B478" s="1">
        <v>570</v>
      </c>
      <c r="C478" s="1" t="s">
        <v>577</v>
      </c>
      <c r="D478" s="1">
        <v>20.049515984091858</v>
      </c>
      <c r="E478" s="1">
        <v>19.592722665258702</v>
      </c>
      <c r="G478" s="1">
        <v>0.45679331883318064</v>
      </c>
      <c r="H478" s="1">
        <v>19.793670763200115</v>
      </c>
      <c r="I478" s="1">
        <f t="shared" si="15"/>
        <v>20.250464082033297</v>
      </c>
      <c r="K478" s="1">
        <f>IFERROR(VLOOKUP(A478,'Raw Data - Approved 2014 SWCAP'!$F$4:$R$588,13,FALSE),0)</f>
        <v>20</v>
      </c>
      <c r="L478" s="1">
        <f t="shared" si="16"/>
        <v>0</v>
      </c>
    </row>
    <row r="479" spans="1:12">
      <c r="A479" s="1" t="s">
        <v>1196</v>
      </c>
      <c r="B479" s="1">
        <v>571</v>
      </c>
      <c r="C479" s="1" t="s">
        <v>578</v>
      </c>
      <c r="D479" s="1">
        <v>174.5690615856274</v>
      </c>
      <c r="E479" s="1">
        <v>133.35691878611601</v>
      </c>
      <c r="G479" s="1">
        <v>41.212142799511874</v>
      </c>
      <c r="H479" s="1">
        <v>172.34144371406995</v>
      </c>
      <c r="I479" s="1">
        <f t="shared" si="15"/>
        <v>213.55358651358182</v>
      </c>
      <c r="K479" s="1">
        <f>IFERROR(VLOOKUP(A479,'Raw Data - Approved 2014 SWCAP'!$F$4:$R$588,13,FALSE),0)</f>
        <v>133</v>
      </c>
      <c r="L479" s="1">
        <f t="shared" si="16"/>
        <v>0</v>
      </c>
    </row>
    <row r="480" spans="1:12">
      <c r="A480" s="1" t="s">
        <v>1198</v>
      </c>
      <c r="B480" s="1">
        <v>573</v>
      </c>
      <c r="C480" s="1" t="s">
        <v>580</v>
      </c>
      <c r="D480" s="1">
        <v>113.38346970314018</v>
      </c>
      <c r="E480" s="1">
        <v>113.13217280907401</v>
      </c>
      <c r="G480" s="1">
        <v>0.25129689406586403</v>
      </c>
      <c r="H480" s="1">
        <v>111.93662086775237</v>
      </c>
      <c r="I480" s="1">
        <f t="shared" si="15"/>
        <v>112.18791776181823</v>
      </c>
      <c r="K480" s="1">
        <f>IFERROR(VLOOKUP(A480,'Raw Data - Approved 2014 SWCAP'!$F$4:$R$588,13,FALSE),0)</f>
        <v>113</v>
      </c>
      <c r="L480" s="1">
        <f t="shared" si="16"/>
        <v>0</v>
      </c>
    </row>
    <row r="481" spans="1:12">
      <c r="A481" s="1" t="s">
        <v>1199</v>
      </c>
      <c r="B481" s="1">
        <v>574</v>
      </c>
      <c r="C481" s="1" t="s">
        <v>581</v>
      </c>
      <c r="D481" s="1">
        <v>112.00074446285797</v>
      </c>
      <c r="E481" s="1">
        <v>151.68559482780901</v>
      </c>
      <c r="G481" s="1">
        <v>-39.684850364951153</v>
      </c>
      <c r="H481" s="1">
        <v>110.5715401254627</v>
      </c>
      <c r="I481" s="1">
        <f t="shared" si="15"/>
        <v>70.886689760511558</v>
      </c>
      <c r="K481" s="1">
        <f>IFERROR(VLOOKUP(A481,'Raw Data - Approved 2014 SWCAP'!$F$4:$R$588,13,FALSE),0)</f>
        <v>152</v>
      </c>
      <c r="L481" s="1">
        <f t="shared" si="16"/>
        <v>0</v>
      </c>
    </row>
    <row r="482" spans="1:12">
      <c r="A482" s="1" t="s">
        <v>1200</v>
      </c>
      <c r="B482" s="1">
        <v>575</v>
      </c>
      <c r="C482" s="1" t="s">
        <v>582</v>
      </c>
      <c r="D482" s="1">
        <v>0</v>
      </c>
      <c r="E482" s="1">
        <v>630.75926515897299</v>
      </c>
      <c r="G482" s="1">
        <v>-630.75926515897288</v>
      </c>
      <c r="H482" s="1">
        <v>0</v>
      </c>
      <c r="I482" s="1">
        <f t="shared" si="15"/>
        <v>-630.75926515897288</v>
      </c>
      <c r="K482" s="1">
        <f>IFERROR(VLOOKUP(A482,'Raw Data - Approved 2014 SWCAP'!$F$4:$R$588,13,FALSE),0)</f>
        <v>631</v>
      </c>
      <c r="L482" s="1">
        <f t="shared" si="16"/>
        <v>0</v>
      </c>
    </row>
    <row r="483" spans="1:12">
      <c r="A483" s="1" t="s">
        <v>1201</v>
      </c>
      <c r="B483" s="1">
        <v>576</v>
      </c>
      <c r="C483" s="1" t="s">
        <v>583</v>
      </c>
      <c r="D483" s="1">
        <v>158.32204001231159</v>
      </c>
      <c r="E483" s="1">
        <v>187.710923599414</v>
      </c>
      <c r="G483" s="1">
        <v>-29.388883587102214</v>
      </c>
      <c r="H483" s="1">
        <v>156.30174499216642</v>
      </c>
      <c r="I483" s="1">
        <f t="shared" si="15"/>
        <v>126.91286140506421</v>
      </c>
      <c r="K483" s="1">
        <f>IFERROR(VLOOKUP(A483,'Raw Data - Approved 2014 SWCAP'!$F$4:$R$588,13,FALSE),0)</f>
        <v>188</v>
      </c>
      <c r="L483" s="1">
        <f t="shared" si="16"/>
        <v>0</v>
      </c>
    </row>
    <row r="484" spans="1:12">
      <c r="A484" s="1" t="s">
        <v>1202</v>
      </c>
      <c r="B484" s="1">
        <v>577</v>
      </c>
      <c r="C484" s="1" t="s">
        <v>584</v>
      </c>
      <c r="D484" s="1">
        <v>2215.8171975522209</v>
      </c>
      <c r="E484" s="1">
        <v>2134.3427238896302</v>
      </c>
      <c r="G484" s="1">
        <v>81.4744736625901</v>
      </c>
      <c r="H484" s="1">
        <v>2187.5418895191851</v>
      </c>
      <c r="I484" s="1">
        <f t="shared" si="15"/>
        <v>2269.0163631817754</v>
      </c>
      <c r="K484" s="1">
        <f>IFERROR(VLOOKUP(A484,'Raw Data - Approved 2014 SWCAP'!$F$4:$R$588,13,FALSE),0)</f>
        <v>2134</v>
      </c>
      <c r="L484" s="1">
        <f t="shared" si="16"/>
        <v>0</v>
      </c>
    </row>
    <row r="485" spans="1:12">
      <c r="A485" s="1" t="s">
        <v>1203</v>
      </c>
      <c r="B485" s="1">
        <v>578</v>
      </c>
      <c r="C485" s="1" t="s">
        <v>585</v>
      </c>
      <c r="D485" s="1">
        <v>286.91548735855588</v>
      </c>
      <c r="E485" s="1">
        <v>286.30656023748998</v>
      </c>
      <c r="G485" s="1">
        <v>0.60892712106619395</v>
      </c>
      <c r="H485" s="1">
        <v>283.25425402510507</v>
      </c>
      <c r="I485" s="1">
        <f t="shared" si="15"/>
        <v>283.86318114617126</v>
      </c>
      <c r="K485" s="1">
        <f>IFERROR(VLOOKUP(A485,'Raw Data - Approved 2014 SWCAP'!$F$4:$R$588,13,FALSE),0)</f>
        <v>286</v>
      </c>
      <c r="L485" s="1">
        <f t="shared" si="16"/>
        <v>0</v>
      </c>
    </row>
    <row r="486" spans="1:12">
      <c r="A486" s="1" t="s">
        <v>1205</v>
      </c>
      <c r="B486" s="1">
        <v>580</v>
      </c>
      <c r="C486" s="1" t="s">
        <v>587</v>
      </c>
      <c r="D486" s="1">
        <v>122.37118376497445</v>
      </c>
      <c r="E486" s="1">
        <v>73.946727478556994</v>
      </c>
      <c r="G486" s="1">
        <v>48.424456286417502</v>
      </c>
      <c r="H486" s="1">
        <v>120.80964569263517</v>
      </c>
      <c r="I486" s="1">
        <f t="shared" si="15"/>
        <v>169.23410197905267</v>
      </c>
      <c r="K486" s="1">
        <f>IFERROR(VLOOKUP(A486,'Raw Data - Approved 2014 SWCAP'!$F$4:$R$588,13,FALSE),0)</f>
        <v>74</v>
      </c>
      <c r="L486" s="1">
        <f t="shared" si="16"/>
        <v>0</v>
      </c>
    </row>
    <row r="487" spans="1:12">
      <c r="A487" s="1" t="s">
        <v>1206</v>
      </c>
      <c r="B487" s="1">
        <v>581</v>
      </c>
      <c r="C487" s="1" t="s">
        <v>588</v>
      </c>
      <c r="D487" s="1">
        <v>3.4568131007054932</v>
      </c>
      <c r="E487" s="1">
        <v>4.4241631824777699</v>
      </c>
      <c r="G487" s="1">
        <v>-0.96735008177227322</v>
      </c>
      <c r="H487" s="1">
        <v>3.412701855724158</v>
      </c>
      <c r="I487" s="1">
        <f t="shared" si="15"/>
        <v>2.4453517739518849</v>
      </c>
      <c r="K487" s="1">
        <f>IFERROR(VLOOKUP(A487,'Raw Data - Approved 2014 SWCAP'!$F$4:$R$588,13,FALSE),0)</f>
        <v>4</v>
      </c>
      <c r="L487" s="1">
        <f t="shared" si="16"/>
        <v>0</v>
      </c>
    </row>
    <row r="488" spans="1:12">
      <c r="A488" s="1" t="s">
        <v>1207</v>
      </c>
      <c r="B488" s="1">
        <v>582</v>
      </c>
      <c r="C488" s="1" t="s">
        <v>589</v>
      </c>
      <c r="D488" s="1">
        <v>380.24944107760422</v>
      </c>
      <c r="E488" s="1">
        <v>307.16332952631302</v>
      </c>
      <c r="G488" s="1">
        <v>73.086111551290756</v>
      </c>
      <c r="H488" s="1">
        <v>375.39720412965738</v>
      </c>
      <c r="I488" s="1">
        <f t="shared" si="15"/>
        <v>448.48331568094812</v>
      </c>
      <c r="K488" s="1">
        <f>IFERROR(VLOOKUP(A488,'Raw Data - Approved 2014 SWCAP'!$F$4:$R$588,13,FALSE),0)</f>
        <v>307</v>
      </c>
      <c r="L488" s="1">
        <f t="shared" si="16"/>
        <v>0</v>
      </c>
    </row>
    <row r="489" spans="1:12">
      <c r="A489" s="1" t="s">
        <v>1208</v>
      </c>
      <c r="B489" s="1">
        <v>583</v>
      </c>
      <c r="C489" s="1" t="s">
        <v>590</v>
      </c>
      <c r="D489" s="1">
        <v>557.09561728201959</v>
      </c>
      <c r="E489" s="1">
        <v>410.81515265864999</v>
      </c>
      <c r="G489" s="1">
        <v>146.28046462336985</v>
      </c>
      <c r="H489" s="1">
        <v>549.15374878698458</v>
      </c>
      <c r="I489" s="1">
        <f t="shared" si="15"/>
        <v>695.43421341035446</v>
      </c>
      <c r="K489" s="1">
        <f>IFERROR(VLOOKUP(A489,'Raw Data - Approved 2014 SWCAP'!$F$4:$R$588,13,FALSE),0)</f>
        <v>411</v>
      </c>
      <c r="L489" s="1">
        <f t="shared" si="16"/>
        <v>0</v>
      </c>
    </row>
    <row r="490" spans="1:12">
      <c r="A490" s="1" t="s">
        <v>1209</v>
      </c>
      <c r="B490" s="1">
        <v>584</v>
      </c>
      <c r="C490" s="1" t="s">
        <v>591</v>
      </c>
      <c r="D490" s="1">
        <v>102.32166778088259</v>
      </c>
      <c r="E490" s="1">
        <v>59.410191307558598</v>
      </c>
      <c r="G490" s="1">
        <v>42.911476473324022</v>
      </c>
      <c r="H490" s="1">
        <v>101.01597492943506</v>
      </c>
      <c r="I490" s="1">
        <f t="shared" si="15"/>
        <v>143.92745140275909</v>
      </c>
      <c r="K490" s="1">
        <f>IFERROR(VLOOKUP(A490,'Raw Data - Approved 2014 SWCAP'!$F$4:$R$588,13,FALSE),0)</f>
        <v>59</v>
      </c>
      <c r="L490" s="1">
        <f t="shared" si="16"/>
        <v>0</v>
      </c>
    </row>
    <row r="491" spans="1:12">
      <c r="A491" s="1" t="s">
        <v>1211</v>
      </c>
      <c r="B491" s="1">
        <v>586</v>
      </c>
      <c r="C491" s="1" t="s">
        <v>593</v>
      </c>
      <c r="D491" s="1">
        <v>286.91548735855588</v>
      </c>
      <c r="E491" s="1">
        <v>256.60146458371003</v>
      </c>
      <c r="G491" s="1">
        <v>30.31402277484548</v>
      </c>
      <c r="H491" s="1">
        <v>283.25425402510507</v>
      </c>
      <c r="I491" s="1">
        <f t="shared" si="15"/>
        <v>313.56827679995052</v>
      </c>
      <c r="K491" s="1">
        <f>IFERROR(VLOOKUP(A491,'Raw Data - Approved 2014 SWCAP'!$F$4:$R$588,13,FALSE),0)</f>
        <v>257</v>
      </c>
      <c r="L491" s="1">
        <f t="shared" si="16"/>
        <v>0</v>
      </c>
    </row>
    <row r="492" spans="1:12">
      <c r="A492" s="1" t="s">
        <v>1212</v>
      </c>
      <c r="B492" s="1">
        <v>587</v>
      </c>
      <c r="C492" s="1" t="s">
        <v>594</v>
      </c>
      <c r="D492" s="1">
        <v>591.80640284078038</v>
      </c>
      <c r="E492" s="1">
        <v>510.04281260850797</v>
      </c>
      <c r="G492" s="1">
        <v>81.763590232272222</v>
      </c>
      <c r="H492" s="1">
        <v>584.25455769997575</v>
      </c>
      <c r="I492" s="1">
        <f t="shared" si="15"/>
        <v>666.01814793224798</v>
      </c>
      <c r="K492" s="1">
        <f>IFERROR(VLOOKUP(A492,'Raw Data - Approved 2014 SWCAP'!$F$4:$R$588,13,FALSE),0)</f>
        <v>510</v>
      </c>
      <c r="L492" s="1">
        <f t="shared" si="16"/>
        <v>0</v>
      </c>
    </row>
    <row r="493" spans="1:12">
      <c r="A493" s="1" t="s">
        <v>1213</v>
      </c>
      <c r="B493" s="1">
        <v>588</v>
      </c>
      <c r="C493" s="1" t="s">
        <v>595</v>
      </c>
      <c r="D493" s="1">
        <v>44.247207689030311</v>
      </c>
      <c r="E493" s="1">
        <v>287.25459520516398</v>
      </c>
      <c r="G493" s="1">
        <v>-243.00738751613324</v>
      </c>
      <c r="H493" s="1">
        <v>43.68258375326922</v>
      </c>
      <c r="I493" s="1">
        <f t="shared" si="15"/>
        <v>-199.32480376286401</v>
      </c>
      <c r="K493" s="1">
        <f>IFERROR(VLOOKUP(A493,'Raw Data - Approved 2014 SWCAP'!$F$4:$R$588,13,FALSE),0)</f>
        <v>287</v>
      </c>
      <c r="L493" s="1">
        <f t="shared" si="16"/>
        <v>0</v>
      </c>
    </row>
    <row r="494" spans="1:12">
      <c r="A494" s="1" t="s">
        <v>1215</v>
      </c>
      <c r="B494" s="1">
        <v>591</v>
      </c>
      <c r="C494" s="1" t="s">
        <v>598</v>
      </c>
      <c r="D494" s="1">
        <v>0.69136262014109862</v>
      </c>
      <c r="E494" s="1">
        <v>0</v>
      </c>
      <c r="G494" s="1">
        <v>0</v>
      </c>
      <c r="H494" s="1">
        <v>0.68254037114483157</v>
      </c>
      <c r="I494" s="1">
        <f t="shared" si="15"/>
        <v>0.68254037114483157</v>
      </c>
      <c r="K494" s="1">
        <f>IFERROR(VLOOKUP(A494,'Raw Data - Approved 2014 SWCAP'!$F$4:$R$588,13,FALSE),0)</f>
        <v>0</v>
      </c>
      <c r="L494" s="1">
        <f t="shared" si="16"/>
        <v>0</v>
      </c>
    </row>
    <row r="495" spans="1:12">
      <c r="A495" s="1" t="s">
        <v>1217</v>
      </c>
      <c r="B495" s="1">
        <v>593</v>
      </c>
      <c r="C495" s="1" t="s">
        <v>600</v>
      </c>
      <c r="D495" s="1">
        <v>44705.18277734665</v>
      </c>
      <c r="E495" s="1">
        <v>42307.008467411302</v>
      </c>
      <c r="G495" s="1">
        <v>2398.1743099353348</v>
      </c>
      <c r="H495" s="1">
        <v>44126.421427214431</v>
      </c>
      <c r="I495" s="1">
        <f t="shared" si="15"/>
        <v>46524.595737149764</v>
      </c>
      <c r="K495" s="1">
        <f>IFERROR(VLOOKUP(A495,'Raw Data - Approved 2014 SWCAP'!$F$4:$R$588,13,FALSE),0)</f>
        <v>42307</v>
      </c>
      <c r="L495" s="1">
        <f t="shared" si="16"/>
        <v>0</v>
      </c>
    </row>
    <row r="496" spans="1:12">
      <c r="A496" s="1" t="s">
        <v>1219</v>
      </c>
      <c r="B496" s="1">
        <v>595</v>
      </c>
      <c r="C496" s="1" t="s">
        <v>602</v>
      </c>
      <c r="D496" s="1">
        <v>1710.4311222290778</v>
      </c>
      <c r="E496" s="1">
        <v>1590.8026757566499</v>
      </c>
      <c r="G496" s="1">
        <v>119.62844647242972</v>
      </c>
      <c r="H496" s="1">
        <v>1688.604878212313</v>
      </c>
      <c r="I496" s="1">
        <f t="shared" si="15"/>
        <v>1808.2333246847427</v>
      </c>
      <c r="K496" s="1">
        <f>IFERROR(VLOOKUP(A496,'Raw Data - Approved 2014 SWCAP'!$F$4:$R$588,13,FALSE),0)</f>
        <v>1591</v>
      </c>
      <c r="L496" s="1">
        <f t="shared" si="16"/>
        <v>0</v>
      </c>
    </row>
    <row r="497" spans="1:12">
      <c r="A497" s="1" t="s">
        <v>1220</v>
      </c>
      <c r="B497" s="1">
        <v>596</v>
      </c>
      <c r="C497" s="1" t="s">
        <v>603</v>
      </c>
      <c r="D497" s="1">
        <v>4806.7462218246628</v>
      </c>
      <c r="E497" s="1">
        <v>2401.4359953629901</v>
      </c>
      <c r="G497" s="1">
        <v>2405.3102264616755</v>
      </c>
      <c r="H497" s="1">
        <v>4731.0313803739191</v>
      </c>
      <c r="I497" s="1">
        <f t="shared" si="15"/>
        <v>7136.3416068355946</v>
      </c>
      <c r="K497" s="1">
        <f>IFERROR(VLOOKUP(A497,'Raw Data - Approved 2014 SWCAP'!$F$4:$R$588,13,FALSE),0)</f>
        <v>2401</v>
      </c>
      <c r="L497" s="1">
        <f t="shared" si="16"/>
        <v>0</v>
      </c>
    </row>
    <row r="498" spans="1:12">
      <c r="A498" s="1" t="s">
        <v>1221</v>
      </c>
      <c r="B498" s="1">
        <v>597</v>
      </c>
      <c r="C498" s="1" t="s">
        <v>604</v>
      </c>
      <c r="D498" s="1">
        <v>453.18819750249008</v>
      </c>
      <c r="E498" s="1">
        <v>726.19478523813598</v>
      </c>
      <c r="G498" s="1">
        <v>-273.00658773564601</v>
      </c>
      <c r="H498" s="1">
        <v>447.40521328543701</v>
      </c>
      <c r="I498" s="1">
        <f t="shared" si="15"/>
        <v>174.39862554979101</v>
      </c>
      <c r="K498" s="1">
        <f>IFERROR(VLOOKUP(A498,'Raw Data - Approved 2014 SWCAP'!$F$4:$R$588,13,FALSE),0)</f>
        <v>726</v>
      </c>
      <c r="L498" s="1">
        <f t="shared" si="16"/>
        <v>0</v>
      </c>
    </row>
    <row r="499" spans="1:12">
      <c r="A499" s="1" t="s">
        <v>1222</v>
      </c>
      <c r="B499" s="1">
        <v>598</v>
      </c>
      <c r="C499" s="1" t="s">
        <v>605</v>
      </c>
      <c r="D499" s="1">
        <v>180.44564385682673</v>
      </c>
      <c r="E499" s="1">
        <v>133.67293044200699</v>
      </c>
      <c r="G499" s="1">
        <v>46.77271341481994</v>
      </c>
      <c r="H499" s="1">
        <v>178.14303686880103</v>
      </c>
      <c r="I499" s="1">
        <f t="shared" si="15"/>
        <v>224.91575028362098</v>
      </c>
      <c r="K499" s="1">
        <f>IFERROR(VLOOKUP(A499,'Raw Data - Approved 2014 SWCAP'!$F$4:$R$588,13,FALSE),0)</f>
        <v>134</v>
      </c>
      <c r="L499" s="1">
        <f t="shared" si="16"/>
        <v>0</v>
      </c>
    </row>
    <row r="500" spans="1:12">
      <c r="A500" s="1" t="s">
        <v>1223</v>
      </c>
      <c r="B500" s="1">
        <v>599</v>
      </c>
      <c r="C500" s="1" t="s">
        <v>606</v>
      </c>
      <c r="D500" s="1">
        <v>454.91660405284284</v>
      </c>
      <c r="E500" s="1">
        <v>1031.77805648499</v>
      </c>
      <c r="G500" s="1">
        <v>-576.86145243215037</v>
      </c>
      <c r="H500" s="1">
        <v>449.11156421329918</v>
      </c>
      <c r="I500" s="1">
        <f t="shared" si="15"/>
        <v>-127.7498882188512</v>
      </c>
      <c r="K500" s="1">
        <f>IFERROR(VLOOKUP(A500,'Raw Data - Approved 2014 SWCAP'!$F$4:$R$588,13,FALSE),0)</f>
        <v>1032</v>
      </c>
      <c r="L500" s="1">
        <f t="shared" si="16"/>
        <v>0</v>
      </c>
    </row>
    <row r="501" spans="1:12">
      <c r="A501" s="1" t="s">
        <v>1224</v>
      </c>
      <c r="B501" s="1">
        <v>600</v>
      </c>
      <c r="C501" s="1" t="s">
        <v>607</v>
      </c>
      <c r="D501" s="1">
        <v>4.1481757208465924</v>
      </c>
      <c r="E501" s="1">
        <v>0</v>
      </c>
      <c r="G501" s="1">
        <v>0</v>
      </c>
      <c r="H501" s="1">
        <v>4.0952422268689901</v>
      </c>
      <c r="I501" s="1">
        <f t="shared" si="15"/>
        <v>4.0952422268689901</v>
      </c>
      <c r="K501" s="1">
        <f>IFERROR(VLOOKUP(A501,'Raw Data - Approved 2014 SWCAP'!$F$4:$R$588,13,FALSE),0)</f>
        <v>0</v>
      </c>
      <c r="L501" s="1">
        <f t="shared" si="16"/>
        <v>0</v>
      </c>
    </row>
    <row r="502" spans="1:12">
      <c r="A502" s="1" t="s">
        <v>1225</v>
      </c>
      <c r="B502" s="1">
        <v>601</v>
      </c>
      <c r="C502" s="1" t="s">
        <v>608</v>
      </c>
      <c r="D502" s="1">
        <v>5.1852196510582402</v>
      </c>
      <c r="E502" s="1">
        <v>3.1601165589126898</v>
      </c>
      <c r="G502" s="1">
        <v>2.0251030921455495</v>
      </c>
      <c r="H502" s="1">
        <v>5.1190527835862367</v>
      </c>
      <c r="I502" s="1">
        <f t="shared" si="15"/>
        <v>7.1441558757317862</v>
      </c>
      <c r="K502" s="1">
        <f>IFERROR(VLOOKUP(A502,'Raw Data - Approved 2014 SWCAP'!$F$4:$R$588,13,FALSE),0)</f>
        <v>3</v>
      </c>
      <c r="L502" s="1">
        <f t="shared" si="16"/>
        <v>0</v>
      </c>
    </row>
    <row r="503" spans="1:12">
      <c r="A503" s="1" t="s">
        <v>1226</v>
      </c>
      <c r="B503" s="1">
        <v>602</v>
      </c>
      <c r="C503" s="1" t="s">
        <v>609</v>
      </c>
      <c r="D503" s="1">
        <v>1.3827252402821972</v>
      </c>
      <c r="E503" s="1">
        <v>0.63202331178253801</v>
      </c>
      <c r="G503" s="1">
        <v>0.75070192849965922</v>
      </c>
      <c r="H503" s="1">
        <v>1.3650807422896631</v>
      </c>
      <c r="I503" s="1">
        <f t="shared" si="15"/>
        <v>2.1157826707893221</v>
      </c>
      <c r="K503" s="1">
        <f>IFERROR(VLOOKUP(A503,'Raw Data - Approved 2014 SWCAP'!$F$4:$R$588,13,FALSE),0)</f>
        <v>1</v>
      </c>
      <c r="L503" s="1">
        <f t="shared" si="16"/>
        <v>0</v>
      </c>
    </row>
    <row r="504" spans="1:12">
      <c r="A504" s="1" t="s">
        <v>1227</v>
      </c>
      <c r="B504" s="1">
        <v>603</v>
      </c>
      <c r="C504" s="1" t="s">
        <v>610</v>
      </c>
      <c r="D504" s="1">
        <v>12.444527162539776</v>
      </c>
      <c r="E504" s="1">
        <v>1.58005827945635</v>
      </c>
      <c r="G504" s="1">
        <v>10.864468883083429</v>
      </c>
      <c r="H504" s="1">
        <v>12.285726680606968</v>
      </c>
      <c r="I504" s="1">
        <f t="shared" si="15"/>
        <v>23.150195563690396</v>
      </c>
      <c r="K504" s="1">
        <f>IFERROR(VLOOKUP(A504,'Raw Data - Approved 2014 SWCAP'!$F$4:$R$588,13,FALSE),0)</f>
        <v>2</v>
      </c>
      <c r="L504" s="1">
        <f t="shared" si="16"/>
        <v>0</v>
      </c>
    </row>
    <row r="505" spans="1:12">
      <c r="A505" s="1" t="s">
        <v>1228</v>
      </c>
      <c r="B505" s="1">
        <v>604</v>
      </c>
      <c r="C505" s="1" t="s">
        <v>611</v>
      </c>
      <c r="D505" s="1">
        <v>91.951228478766112</v>
      </c>
      <c r="E505" s="1">
        <v>121.98049917403</v>
      </c>
      <c r="G505" s="1">
        <v>-30.029270695263723</v>
      </c>
      <c r="H505" s="1">
        <v>90.777869362262592</v>
      </c>
      <c r="I505" s="1">
        <f t="shared" si="15"/>
        <v>60.748598666998873</v>
      </c>
      <c r="K505" s="1">
        <f>IFERROR(VLOOKUP(A505,'Raw Data - Approved 2014 SWCAP'!$F$4:$R$588,13,FALSE),0)</f>
        <v>122</v>
      </c>
      <c r="L505" s="1">
        <f t="shared" si="16"/>
        <v>0</v>
      </c>
    </row>
    <row r="506" spans="1:12">
      <c r="A506" s="1" t="s">
        <v>1229</v>
      </c>
      <c r="B506" s="1">
        <v>605</v>
      </c>
      <c r="C506" s="1" t="s">
        <v>612</v>
      </c>
      <c r="D506" s="1">
        <v>5.8765822711993385</v>
      </c>
      <c r="E506" s="1">
        <v>0.31601165589126901</v>
      </c>
      <c r="G506" s="1">
        <v>5.5605706153080687</v>
      </c>
      <c r="H506" s="1">
        <v>5.8015931547310693</v>
      </c>
      <c r="I506" s="1">
        <f t="shared" si="15"/>
        <v>11.362163770039139</v>
      </c>
      <c r="K506" s="1">
        <f>IFERROR(VLOOKUP(A506,'Raw Data - Approved 2014 SWCAP'!$F$4:$R$588,13,FALSE),0)</f>
        <v>0</v>
      </c>
      <c r="L506" s="1">
        <f t="shared" si="16"/>
        <v>0</v>
      </c>
    </row>
    <row r="507" spans="1:12">
      <c r="A507" s="1" t="s">
        <v>1230</v>
      </c>
      <c r="B507" s="1">
        <v>606</v>
      </c>
      <c r="C507" s="1" t="s">
        <v>613</v>
      </c>
      <c r="D507" s="1">
        <v>176.29746813598013</v>
      </c>
      <c r="E507" s="1">
        <v>100.807718229315</v>
      </c>
      <c r="G507" s="1">
        <v>75.489749906665324</v>
      </c>
      <c r="H507" s="1">
        <v>174.04779464193203</v>
      </c>
      <c r="I507" s="1">
        <f t="shared" si="15"/>
        <v>249.53754454859734</v>
      </c>
      <c r="K507" s="1">
        <f>IFERROR(VLOOKUP(A507,'Raw Data - Approved 2014 SWCAP'!$F$4:$R$588,13,FALSE),0)</f>
        <v>101</v>
      </c>
      <c r="L507" s="1">
        <f t="shared" si="16"/>
        <v>0</v>
      </c>
    </row>
    <row r="508" spans="1:12">
      <c r="A508" s="1" t="s">
        <v>1231</v>
      </c>
      <c r="B508" s="1">
        <v>607</v>
      </c>
      <c r="C508" s="1" t="s">
        <v>614</v>
      </c>
      <c r="D508" s="1">
        <v>205.6892067423405</v>
      </c>
      <c r="E508" s="1">
        <v>221.84018243567101</v>
      </c>
      <c r="G508" s="1">
        <v>-16.150975693330334</v>
      </c>
      <c r="H508" s="1">
        <v>203.02825953862316</v>
      </c>
      <c r="I508" s="1">
        <f t="shared" si="15"/>
        <v>186.87728384529282</v>
      </c>
      <c r="K508" s="1">
        <f>IFERROR(VLOOKUP(A508,'Raw Data - Approved 2014 SWCAP'!$F$4:$R$588,13,FALSE),0)</f>
        <v>222</v>
      </c>
      <c r="L508" s="1">
        <f t="shared" si="16"/>
        <v>0</v>
      </c>
    </row>
    <row r="509" spans="1:12">
      <c r="A509" s="1" t="s">
        <v>1233</v>
      </c>
      <c r="B509" s="1">
        <v>609</v>
      </c>
      <c r="C509" s="1" t="s">
        <v>616</v>
      </c>
      <c r="D509" s="1">
        <v>69.13626201410986</v>
      </c>
      <c r="E509" s="1">
        <v>26.544979094866601</v>
      </c>
      <c r="G509" s="1">
        <v>42.591282919243255</v>
      </c>
      <c r="H509" s="1">
        <v>68.254037114483154</v>
      </c>
      <c r="I509" s="1">
        <f t="shared" si="15"/>
        <v>110.84532003372641</v>
      </c>
      <c r="K509" s="1">
        <f>IFERROR(VLOOKUP(A509,'Raw Data - Approved 2014 SWCAP'!$F$4:$R$588,13,FALSE),0)</f>
        <v>27</v>
      </c>
      <c r="L509" s="1">
        <f t="shared" si="16"/>
        <v>0</v>
      </c>
    </row>
    <row r="510" spans="1:12">
      <c r="A510" s="1" t="s">
        <v>1234</v>
      </c>
      <c r="B510" s="1">
        <v>610</v>
      </c>
      <c r="C510" s="1" t="s">
        <v>617</v>
      </c>
      <c r="D510" s="1">
        <v>94.716678959330508</v>
      </c>
      <c r="E510" s="1">
        <v>103.019799820554</v>
      </c>
      <c r="G510" s="1">
        <v>-8.3031208612231886</v>
      </c>
      <c r="H510" s="1">
        <v>93.508030846841919</v>
      </c>
      <c r="I510" s="1">
        <f t="shared" si="15"/>
        <v>85.204909985618727</v>
      </c>
      <c r="K510" s="1">
        <f>IFERROR(VLOOKUP(A510,'Raw Data - Approved 2014 SWCAP'!$F$4:$R$588,13,FALSE),0)</f>
        <v>103</v>
      </c>
      <c r="L510" s="1">
        <f t="shared" si="16"/>
        <v>0</v>
      </c>
    </row>
    <row r="511" spans="1:12">
      <c r="A511" s="1" t="s">
        <v>1235</v>
      </c>
      <c r="B511" s="1">
        <v>611</v>
      </c>
      <c r="C511" s="1" t="s">
        <v>618</v>
      </c>
      <c r="D511" s="1">
        <v>30.419955286208339</v>
      </c>
      <c r="E511" s="1">
        <v>8.2163030531729895</v>
      </c>
      <c r="G511" s="1">
        <v>22.203652233035342</v>
      </c>
      <c r="H511" s="1">
        <v>30.03177633037259</v>
      </c>
      <c r="I511" s="1">
        <f t="shared" si="15"/>
        <v>52.235428563407936</v>
      </c>
      <c r="K511" s="1">
        <f>IFERROR(VLOOKUP(A511,'Raw Data - Approved 2014 SWCAP'!$F$4:$R$588,13,FALSE),0)</f>
        <v>8</v>
      </c>
      <c r="L511" s="1">
        <f t="shared" si="16"/>
        <v>0</v>
      </c>
    </row>
    <row r="512" spans="1:12">
      <c r="A512" s="1" t="s">
        <v>1236</v>
      </c>
      <c r="B512" s="1">
        <v>612</v>
      </c>
      <c r="C512" s="1" t="s">
        <v>619</v>
      </c>
      <c r="D512" s="1">
        <v>43.555845068889212</v>
      </c>
      <c r="E512" s="1">
        <v>22.436827568280101</v>
      </c>
      <c r="G512" s="1">
        <v>21.119017500609111</v>
      </c>
      <c r="H512" s="1">
        <v>43.000043382124389</v>
      </c>
      <c r="I512" s="1">
        <f t="shared" si="15"/>
        <v>64.119060882733493</v>
      </c>
      <c r="K512" s="1">
        <f>IFERROR(VLOOKUP(A512,'Raw Data - Approved 2014 SWCAP'!$F$4:$R$588,13,FALSE),0)</f>
        <v>22</v>
      </c>
      <c r="L512" s="1">
        <f t="shared" si="16"/>
        <v>0</v>
      </c>
    </row>
    <row r="513" spans="1:12">
      <c r="A513" s="1" t="s">
        <v>1237</v>
      </c>
      <c r="B513" s="1">
        <v>613</v>
      </c>
      <c r="C513" s="1" t="s">
        <v>620</v>
      </c>
      <c r="D513" s="1">
        <v>17.975428123668564</v>
      </c>
      <c r="E513" s="1">
        <v>21.488792600606299</v>
      </c>
      <c r="G513" s="1">
        <v>-3.513364476937729</v>
      </c>
      <c r="H513" s="1">
        <v>17.74604964976562</v>
      </c>
      <c r="I513" s="1">
        <f t="shared" si="15"/>
        <v>14.232685172827891</v>
      </c>
      <c r="K513" s="1">
        <f>IFERROR(VLOOKUP(A513,'Raw Data - Approved 2014 SWCAP'!$F$4:$R$588,13,FALSE),0)</f>
        <v>21</v>
      </c>
      <c r="L513" s="1">
        <f t="shared" si="16"/>
        <v>0</v>
      </c>
    </row>
    <row r="514" spans="1:12">
      <c r="A514" s="1" t="s">
        <v>1238</v>
      </c>
      <c r="B514" s="1">
        <v>614</v>
      </c>
      <c r="C514" s="1" t="s">
        <v>621</v>
      </c>
      <c r="D514" s="1">
        <v>127.90208472610323</v>
      </c>
      <c r="E514" s="1">
        <v>97.963613326293398</v>
      </c>
      <c r="G514" s="1">
        <v>29.938471399809849</v>
      </c>
      <c r="H514" s="1">
        <v>126.26996866179383</v>
      </c>
      <c r="I514" s="1">
        <f t="shared" si="15"/>
        <v>156.20844006160368</v>
      </c>
      <c r="K514" s="1">
        <f>IFERROR(VLOOKUP(A514,'Raw Data - Approved 2014 SWCAP'!$F$4:$R$588,13,FALSE),0)</f>
        <v>98</v>
      </c>
      <c r="L514" s="1">
        <f t="shared" si="16"/>
        <v>0</v>
      </c>
    </row>
    <row r="515" spans="1:12">
      <c r="A515" s="1" t="s">
        <v>1239</v>
      </c>
      <c r="B515" s="1">
        <v>615</v>
      </c>
      <c r="C515" s="1" t="s">
        <v>622</v>
      </c>
      <c r="D515" s="1">
        <v>324.24906884617525</v>
      </c>
      <c r="E515" s="1">
        <v>130.19680222720299</v>
      </c>
      <c r="G515" s="1">
        <v>194.0522666189724</v>
      </c>
      <c r="H515" s="1">
        <v>320.11143406692599</v>
      </c>
      <c r="I515" s="1">
        <f t="shared" si="15"/>
        <v>514.16370068589845</v>
      </c>
      <c r="K515" s="1">
        <f>IFERROR(VLOOKUP(A515,'Raw Data - Approved 2014 SWCAP'!$F$4:$R$588,13,FALSE),0)</f>
        <v>130</v>
      </c>
      <c r="L515" s="1">
        <f t="shared" si="16"/>
        <v>0</v>
      </c>
    </row>
    <row r="516" spans="1:12">
      <c r="A516" s="1" t="s">
        <v>1240</v>
      </c>
      <c r="B516" s="1">
        <v>616</v>
      </c>
      <c r="C516" s="1" t="s">
        <v>623</v>
      </c>
      <c r="D516" s="1">
        <v>240.59419180910231</v>
      </c>
      <c r="E516" s="1">
        <v>346.34877485683103</v>
      </c>
      <c r="G516" s="1">
        <v>-105.75458304772852</v>
      </c>
      <c r="H516" s="1">
        <v>237.52404915840137</v>
      </c>
      <c r="I516" s="1">
        <f t="shared" si="15"/>
        <v>131.76946611067285</v>
      </c>
      <c r="K516" s="1">
        <f>IFERROR(VLOOKUP(A516,'Raw Data - Approved 2014 SWCAP'!$F$4:$R$588,13,FALSE),0)</f>
        <v>346</v>
      </c>
      <c r="L516" s="1">
        <f t="shared" si="16"/>
        <v>0</v>
      </c>
    </row>
    <row r="517" spans="1:12">
      <c r="A517" s="1" t="s">
        <v>1241</v>
      </c>
      <c r="B517" s="1">
        <v>617</v>
      </c>
      <c r="C517" s="1" t="s">
        <v>624</v>
      </c>
      <c r="D517" s="1">
        <v>158.32204001231159</v>
      </c>
      <c r="E517" s="1">
        <v>85.323147090642607</v>
      </c>
      <c r="G517" s="1">
        <v>72.99889292166894</v>
      </c>
      <c r="H517" s="1">
        <v>156.30174499216642</v>
      </c>
      <c r="I517" s="1">
        <f t="shared" si="15"/>
        <v>229.30063791383537</v>
      </c>
      <c r="K517" s="1">
        <f>IFERROR(VLOOKUP(A517,'Raw Data - Approved 2014 SWCAP'!$F$4:$R$588,13,FALSE),0)</f>
        <v>85</v>
      </c>
      <c r="L517" s="1">
        <f t="shared" si="16"/>
        <v>0</v>
      </c>
    </row>
    <row r="518" spans="1:12">
      <c r="A518" s="1" t="s">
        <v>1242</v>
      </c>
      <c r="B518" s="1">
        <v>618</v>
      </c>
      <c r="C518" s="1" t="s">
        <v>625</v>
      </c>
      <c r="D518" s="1">
        <v>82.272151796790723</v>
      </c>
      <c r="E518" s="1">
        <v>110.604079561944</v>
      </c>
      <c r="G518" s="1">
        <v>-28.33192776515342</v>
      </c>
      <c r="H518" s="1">
        <v>81.222304166234949</v>
      </c>
      <c r="I518" s="1">
        <f t="shared" si="15"/>
        <v>52.890376401081525</v>
      </c>
      <c r="K518" s="1">
        <f>IFERROR(VLOOKUP(A518,'Raw Data - Approved 2014 SWCAP'!$F$4:$R$588,13,FALSE),0)</f>
        <v>111</v>
      </c>
      <c r="L518" s="1">
        <f t="shared" si="16"/>
        <v>0</v>
      </c>
    </row>
    <row r="519" spans="1:12">
      <c r="A519" s="1" t="s">
        <v>626</v>
      </c>
      <c r="B519" s="1">
        <v>619</v>
      </c>
      <c r="C519" s="1" t="s">
        <v>626</v>
      </c>
      <c r="D519" s="1">
        <v>35839.892546804484</v>
      </c>
      <c r="E519" s="1">
        <v>34338.458552457101</v>
      </c>
      <c r="G519" s="1">
        <v>1501.4339943474074</v>
      </c>
      <c r="H519" s="1">
        <v>35382.551569962496</v>
      </c>
      <c r="I519" s="1">
        <f t="shared" si="15"/>
        <v>36883.9855643099</v>
      </c>
      <c r="K519" s="1">
        <f>IFERROR(VLOOKUP(A519,'Raw Data - Approved 2014 SWCAP'!$F$4:$R$588,13,FALSE),0)</f>
        <v>34338</v>
      </c>
      <c r="L519" s="1">
        <f t="shared" si="16"/>
        <v>0</v>
      </c>
    </row>
    <row r="520" spans="1:12">
      <c r="C520" s="1" t="s">
        <v>629</v>
      </c>
      <c r="D520" s="2">
        <f t="shared" ref="D520:I520" si="17">SUM(D20:D519)</f>
        <v>1200526.2386126446</v>
      </c>
      <c r="E520" s="2">
        <f t="shared" si="17"/>
        <v>993345.64881882351</v>
      </c>
      <c r="F520" s="2">
        <f t="shared" si="17"/>
        <v>0</v>
      </c>
      <c r="G520" s="2">
        <f t="shared" si="17"/>
        <v>204850.35208263728</v>
      </c>
      <c r="H520" s="2">
        <f t="shared" si="17"/>
        <v>1160334.1837720601</v>
      </c>
      <c r="I520" s="2">
        <f t="shared" si="17"/>
        <v>1365184.5358546951</v>
      </c>
    </row>
    <row r="522" spans="1:12">
      <c r="B522" s="3"/>
      <c r="C522" s="4" t="s">
        <v>20</v>
      </c>
      <c r="D522" s="3">
        <f t="shared" ref="D522:I522" si="18">D18 + D520</f>
        <v>1205168.6491330985</v>
      </c>
      <c r="E522" s="3">
        <f t="shared" si="18"/>
        <v>993345.64881882351</v>
      </c>
      <c r="F522" s="3">
        <f t="shared" si="18"/>
        <v>0</v>
      </c>
      <c r="G522" s="3">
        <f t="shared" si="18"/>
        <v>204850.35208263728</v>
      </c>
      <c r="H522" s="3">
        <f t="shared" si="18"/>
        <v>1164934.8738770108</v>
      </c>
      <c r="I522" s="3">
        <f t="shared" si="18"/>
        <v>1369785.2259596458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91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2:9">
      <c r="B1" s="7" t="s">
        <v>0</v>
      </c>
      <c r="C1" s="8"/>
      <c r="D1" s="8"/>
      <c r="E1" s="8"/>
      <c r="F1" s="8"/>
      <c r="G1" s="8"/>
      <c r="H1" s="8"/>
      <c r="I1" s="8"/>
    </row>
    <row r="2" spans="2:9">
      <c r="B2" s="7" t="s">
        <v>1</v>
      </c>
      <c r="C2" s="8"/>
      <c r="D2" s="8"/>
      <c r="E2" s="8"/>
      <c r="F2" s="8"/>
      <c r="G2" s="8"/>
      <c r="H2" s="8"/>
      <c r="I2" s="8"/>
    </row>
    <row r="3" spans="2:9">
      <c r="B3" s="7" t="s">
        <v>2</v>
      </c>
      <c r="C3" s="8"/>
      <c r="D3" s="8"/>
      <c r="E3" s="8"/>
      <c r="F3" s="8"/>
      <c r="G3" s="8"/>
      <c r="H3" s="8"/>
      <c r="I3" s="8"/>
    </row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7"/>
      <c r="C5" s="8"/>
      <c r="D5" s="8"/>
      <c r="E5" s="8"/>
      <c r="F5" s="8"/>
      <c r="G5" s="8"/>
      <c r="H5" s="8"/>
      <c r="I5" s="8"/>
    </row>
    <row r="6" spans="2:9">
      <c r="B6" s="7" t="s">
        <v>630</v>
      </c>
      <c r="C6" s="8"/>
      <c r="D6" s="8"/>
      <c r="E6" s="8"/>
      <c r="F6" s="8"/>
      <c r="G6" s="8"/>
      <c r="H6" s="8"/>
      <c r="I6" s="8"/>
    </row>
    <row r="7" spans="2:9">
      <c r="B7" s="7"/>
      <c r="C7" s="8"/>
      <c r="D7" s="8"/>
      <c r="E7" s="8"/>
      <c r="F7" s="8"/>
      <c r="G7" s="8"/>
      <c r="H7" s="8"/>
      <c r="I7" s="8"/>
    </row>
    <row r="8" spans="2:9" ht="33" customHeight="1">
      <c r="B8" s="5" t="s">
        <v>5</v>
      </c>
      <c r="C8" s="6" t="s">
        <v>6</v>
      </c>
      <c r="D8" s="13" t="s">
        <v>633</v>
      </c>
      <c r="E8" s="13" t="s">
        <v>636</v>
      </c>
      <c r="F8" s="13" t="s">
        <v>1265</v>
      </c>
      <c r="G8" s="9" t="s">
        <v>627</v>
      </c>
      <c r="H8" s="9" t="s">
        <v>634</v>
      </c>
      <c r="I8" s="9" t="s">
        <v>635</v>
      </c>
    </row>
    <row r="9" spans="2:9">
      <c r="B9" s="1">
        <v>3</v>
      </c>
      <c r="C9" s="1" t="s">
        <v>9</v>
      </c>
      <c r="D9" s="1">
        <v>11646.402556302881</v>
      </c>
      <c r="E9" s="1">
        <v>0</v>
      </c>
      <c r="G9" s="1">
        <v>0</v>
      </c>
      <c r="H9" s="1">
        <v>5328.2223850607652</v>
      </c>
      <c r="I9" s="1">
        <f>SUM(G9:H9)</f>
        <v>5328.2223850607652</v>
      </c>
    </row>
    <row r="10" spans="2:9">
      <c r="B10" s="1">
        <v>4</v>
      </c>
      <c r="C10" s="1" t="s">
        <v>10</v>
      </c>
      <c r="D10" s="1">
        <v>47607.831969901934</v>
      </c>
      <c r="E10" s="1">
        <v>0</v>
      </c>
      <c r="G10" s="1">
        <v>0</v>
      </c>
      <c r="H10" s="1">
        <v>7428.4138741798943</v>
      </c>
      <c r="I10" s="1">
        <f t="shared" ref="I10:I17" si="0">SUM(G10:H10)</f>
        <v>7428.4138741798943</v>
      </c>
    </row>
    <row r="11" spans="2:9">
      <c r="B11" s="1">
        <v>5</v>
      </c>
      <c r="C11" s="1" t="s">
        <v>11</v>
      </c>
      <c r="D11" s="1">
        <v>62984.393968366792</v>
      </c>
      <c r="E11" s="1">
        <v>0</v>
      </c>
      <c r="G11" s="1">
        <v>0</v>
      </c>
      <c r="H11" s="1">
        <v>5444.7214594736342</v>
      </c>
      <c r="I11" s="1">
        <f t="shared" si="0"/>
        <v>5444.7214594736342</v>
      </c>
    </row>
    <row r="12" spans="2:9">
      <c r="B12" s="1">
        <v>6</v>
      </c>
      <c r="C12" s="1" t="s">
        <v>12</v>
      </c>
      <c r="D12" s="1">
        <v>5719.8882839380412</v>
      </c>
      <c r="E12" s="1">
        <v>0</v>
      </c>
      <c r="G12" s="1">
        <v>0</v>
      </c>
      <c r="H12" s="1">
        <v>2378.3496762006212</v>
      </c>
      <c r="I12" s="1">
        <f t="shared" si="0"/>
        <v>2378.3496762006212</v>
      </c>
    </row>
    <row r="13" spans="2:9">
      <c r="B13" s="1">
        <v>9</v>
      </c>
      <c r="C13" s="1" t="s">
        <v>15</v>
      </c>
      <c r="D13" s="1">
        <v>-7086.6386798802996</v>
      </c>
      <c r="E13" s="1">
        <v>0</v>
      </c>
      <c r="G13" s="1">
        <v>0</v>
      </c>
      <c r="H13" s="1">
        <v>-2645.7242924407028</v>
      </c>
      <c r="I13" s="1">
        <f t="shared" si="0"/>
        <v>-2645.7242924407028</v>
      </c>
    </row>
    <row r="14" spans="2:9">
      <c r="B14" s="1">
        <v>10</v>
      </c>
      <c r="C14" s="1" t="s">
        <v>16</v>
      </c>
      <c r="D14" s="1">
        <v>6219.4474497425172</v>
      </c>
      <c r="E14" s="1">
        <v>0</v>
      </c>
      <c r="G14" s="1">
        <v>0</v>
      </c>
      <c r="H14" s="1">
        <v>3142.0560480524796</v>
      </c>
      <c r="I14" s="1">
        <f t="shared" si="0"/>
        <v>3142.0560480524796</v>
      </c>
    </row>
    <row r="15" spans="2:9">
      <c r="B15" s="1">
        <v>11</v>
      </c>
      <c r="C15" s="1" t="s">
        <v>17</v>
      </c>
      <c r="D15" s="1">
        <v>251.79078432664727</v>
      </c>
      <c r="E15" s="1">
        <v>0</v>
      </c>
      <c r="G15" s="1">
        <v>0</v>
      </c>
      <c r="H15" s="1">
        <v>2661.7514389796506</v>
      </c>
      <c r="I15" s="1">
        <f t="shared" si="0"/>
        <v>2661.7514389796506</v>
      </c>
    </row>
    <row r="16" spans="2:9">
      <c r="B16" s="1">
        <v>12</v>
      </c>
      <c r="C16" s="1" t="s">
        <v>18</v>
      </c>
      <c r="D16" s="1">
        <v>397.25900766369114</v>
      </c>
      <c r="E16" s="1">
        <v>0</v>
      </c>
      <c r="G16" s="1">
        <v>0</v>
      </c>
      <c r="H16" s="1">
        <v>8490.6237621566215</v>
      </c>
      <c r="I16" s="1">
        <f t="shared" si="0"/>
        <v>8490.6237621566215</v>
      </c>
    </row>
    <row r="17" spans="1:12">
      <c r="B17" s="1">
        <v>13</v>
      </c>
      <c r="C17" s="1" t="s">
        <v>19</v>
      </c>
      <c r="D17" s="1">
        <v>20362.621045085285</v>
      </c>
      <c r="E17" s="1">
        <v>0</v>
      </c>
      <c r="G17" s="1">
        <v>0</v>
      </c>
      <c r="H17" s="1">
        <v>9643.0863207310813</v>
      </c>
      <c r="I17" s="1">
        <f t="shared" si="0"/>
        <v>9643.0863207310813</v>
      </c>
    </row>
    <row r="18" spans="1:12">
      <c r="C18" s="1" t="s">
        <v>628</v>
      </c>
      <c r="D18" s="2">
        <f>SUM(D9:D17)</f>
        <v>148102.99638544748</v>
      </c>
      <c r="E18" s="2">
        <f>SUM(E9:E17)</f>
        <v>0</v>
      </c>
      <c r="F18" s="2"/>
      <c r="G18" s="2">
        <f>SUM(G9:G17)</f>
        <v>0</v>
      </c>
      <c r="H18" s="2">
        <f>SUM(H9:H17)</f>
        <v>41871.500672394046</v>
      </c>
      <c r="I18" s="2">
        <f>SUM(I9:I17)</f>
        <v>41871.500672394046</v>
      </c>
    </row>
    <row r="20" spans="1:12">
      <c r="A20" s="1" t="s">
        <v>659</v>
      </c>
      <c r="B20" s="1">
        <v>14</v>
      </c>
      <c r="C20" s="1" t="s">
        <v>21</v>
      </c>
      <c r="D20" s="1">
        <v>352.96475089477104</v>
      </c>
      <c r="E20" s="1">
        <v>5812.57635392878</v>
      </c>
      <c r="G20" s="1">
        <v>-5459.611603034009</v>
      </c>
      <c r="H20" s="1">
        <v>3289.719150965333</v>
      </c>
      <c r="I20" s="1">
        <f t="shared" ref="I20:I83" si="1">SUM(G20:H20)</f>
        <v>-2169.892452068676</v>
      </c>
      <c r="K20" s="1">
        <f>IFERROR(VLOOKUP(A20,'Raw Data - Approved 2014 SWCAP'!$F$4:$R$588,3,FALSE),0)</f>
        <v>5813</v>
      </c>
      <c r="L20" s="1">
        <f>ROUND(K20-E20,0)</f>
        <v>0</v>
      </c>
    </row>
    <row r="21" spans="1:12">
      <c r="A21" s="1" t="s">
        <v>1261</v>
      </c>
      <c r="B21" s="1">
        <v>15</v>
      </c>
      <c r="C21" s="1" t="s">
        <v>22</v>
      </c>
      <c r="D21" s="1">
        <v>0</v>
      </c>
      <c r="G21" s="1">
        <v>0</v>
      </c>
      <c r="H21" s="1">
        <v>2636.4435771200556</v>
      </c>
      <c r="I21" s="1">
        <f t="shared" si="1"/>
        <v>2636.4435771200556</v>
      </c>
      <c r="K21" s="1">
        <f>IFERROR(VLOOKUP(A21,'Raw Data - Approved 2014 SWCAP'!$F$4:$R$588,3,FALSE),0)</f>
        <v>0</v>
      </c>
      <c r="L21" s="1">
        <f t="shared" ref="L21:L84" si="2">ROUND(K21-E21,0)</f>
        <v>0</v>
      </c>
    </row>
    <row r="22" spans="1:12">
      <c r="A22" s="1" t="s">
        <v>660</v>
      </c>
      <c r="B22" s="1">
        <v>16</v>
      </c>
      <c r="C22" s="1" t="s">
        <v>23</v>
      </c>
      <c r="D22" s="1">
        <v>119.64352750866978</v>
      </c>
      <c r="E22" s="1">
        <v>134.975226047658</v>
      </c>
      <c r="G22" s="1">
        <v>-15.331698538988661</v>
      </c>
      <c r="H22" s="1">
        <v>2082.8640513830946</v>
      </c>
      <c r="I22" s="1">
        <f t="shared" si="1"/>
        <v>2067.5323528441058</v>
      </c>
      <c r="K22" s="1">
        <f>IFERROR(VLOOKUP(A22,'Raw Data - Approved 2014 SWCAP'!$F$4:$R$588,3,FALSE),0)</f>
        <v>135</v>
      </c>
      <c r="L22" s="1">
        <f t="shared" si="2"/>
        <v>0</v>
      </c>
    </row>
    <row r="23" spans="1:12">
      <c r="A23" s="1" t="s">
        <v>661</v>
      </c>
      <c r="B23" s="1">
        <v>17</v>
      </c>
      <c r="C23" s="1" t="s">
        <v>24</v>
      </c>
      <c r="D23" s="1">
        <v>0</v>
      </c>
      <c r="E23" s="1">
        <v>4621.6351293123598</v>
      </c>
      <c r="G23" s="1">
        <v>-4621.6351293123635</v>
      </c>
      <c r="H23" s="1">
        <v>0</v>
      </c>
      <c r="I23" s="1">
        <f t="shared" si="1"/>
        <v>-4621.6351293123635</v>
      </c>
      <c r="K23" s="1">
        <f>IFERROR(VLOOKUP(A23,'Raw Data - Approved 2014 SWCAP'!$F$4:$R$588,3,FALSE),0)</f>
        <v>4622</v>
      </c>
      <c r="L23" s="1">
        <f t="shared" si="2"/>
        <v>0</v>
      </c>
    </row>
    <row r="24" spans="1:12">
      <c r="A24" s="1" t="s">
        <v>662</v>
      </c>
      <c r="B24" s="1">
        <v>18</v>
      </c>
      <c r="C24" s="1" t="s">
        <v>25</v>
      </c>
      <c r="D24" s="1">
        <v>6411.3840937626128</v>
      </c>
      <c r="E24" s="1">
        <v>125.17933616751399</v>
      </c>
      <c r="G24" s="1">
        <v>6286.2047575951001</v>
      </c>
      <c r="H24" s="1">
        <v>5086.3258823136202</v>
      </c>
      <c r="I24" s="1">
        <f t="shared" si="1"/>
        <v>11372.53063990872</v>
      </c>
      <c r="K24" s="1">
        <f>IFERROR(VLOOKUP(A24,'Raw Data - Approved 2014 SWCAP'!$F$4:$R$588,3,FALSE),0)</f>
        <v>125</v>
      </c>
      <c r="L24" s="1">
        <f t="shared" si="2"/>
        <v>0</v>
      </c>
    </row>
    <row r="25" spans="1:12">
      <c r="A25" s="1" t="s">
        <v>663</v>
      </c>
      <c r="B25" s="1">
        <v>19</v>
      </c>
      <c r="C25" s="1" t="s">
        <v>26</v>
      </c>
      <c r="D25" s="1">
        <v>0</v>
      </c>
      <c r="E25" s="1">
        <v>8.0621040606501193</v>
      </c>
      <c r="G25" s="1">
        <v>-8.0621040606501193</v>
      </c>
      <c r="H25" s="1">
        <v>75.92074727935136</v>
      </c>
      <c r="I25" s="1">
        <f t="shared" si="1"/>
        <v>67.858643218701246</v>
      </c>
      <c r="K25" s="1">
        <f>IFERROR(VLOOKUP(A25,'Raw Data - Approved 2014 SWCAP'!$F$4:$R$588,3,FALSE),0)</f>
        <v>8</v>
      </c>
      <c r="L25" s="1">
        <f t="shared" si="2"/>
        <v>0</v>
      </c>
    </row>
    <row r="26" spans="1:12">
      <c r="A26" s="1" t="s">
        <v>664</v>
      </c>
      <c r="B26" s="1">
        <v>20</v>
      </c>
      <c r="C26" s="1" t="s">
        <v>27</v>
      </c>
      <c r="D26" s="1">
        <v>4.3313572117209693</v>
      </c>
      <c r="E26" s="1">
        <v>3.2941930570398301</v>
      </c>
      <c r="G26" s="1">
        <v>1.0371641546811354</v>
      </c>
      <c r="H26" s="1">
        <v>636.07796874844166</v>
      </c>
      <c r="I26" s="1">
        <f t="shared" si="1"/>
        <v>637.1151329031228</v>
      </c>
      <c r="K26" s="1">
        <f>IFERROR(VLOOKUP(A26,'Raw Data - Approved 2014 SWCAP'!$F$4:$R$588,3,FALSE),0)</f>
        <v>3</v>
      </c>
      <c r="L26" s="1">
        <f t="shared" si="2"/>
        <v>0</v>
      </c>
    </row>
    <row r="27" spans="1:12">
      <c r="A27" s="1" t="s">
        <v>665</v>
      </c>
      <c r="B27" s="1">
        <v>21</v>
      </c>
      <c r="C27" s="1" t="s">
        <v>28</v>
      </c>
      <c r="D27" s="1">
        <v>2562.0616176983281</v>
      </c>
      <c r="E27" s="1">
        <v>1134.1597390279701</v>
      </c>
      <c r="G27" s="1">
        <v>1427.9018786703612</v>
      </c>
      <c r="H27" s="1">
        <v>3674.6397577455677</v>
      </c>
      <c r="I27" s="1">
        <f t="shared" si="1"/>
        <v>5102.5416364159291</v>
      </c>
      <c r="K27" s="1">
        <f>IFERROR(VLOOKUP(A27,'Raw Data - Approved 2014 SWCAP'!$F$4:$R$588,3,FALSE),0)</f>
        <v>1134</v>
      </c>
      <c r="L27" s="1">
        <f t="shared" si="2"/>
        <v>0</v>
      </c>
    </row>
    <row r="28" spans="1:12">
      <c r="A28" s="1" t="s">
        <v>666</v>
      </c>
      <c r="B28" s="1">
        <v>22</v>
      </c>
      <c r="C28" s="1" t="s">
        <v>29</v>
      </c>
      <c r="D28" s="1">
        <v>-23462.342805574561</v>
      </c>
      <c r="E28" s="1">
        <v>1660.6607259572299</v>
      </c>
      <c r="G28" s="1">
        <v>-25123.003531531795</v>
      </c>
      <c r="H28" s="1">
        <v>-21562.599214743794</v>
      </c>
      <c r="I28" s="1">
        <f t="shared" si="1"/>
        <v>-46685.602746275588</v>
      </c>
      <c r="K28" s="1">
        <f>IFERROR(VLOOKUP(A28,'Raw Data - Approved 2014 SWCAP'!$F$4:$R$588,3,FALSE),0)</f>
        <v>1661</v>
      </c>
      <c r="L28" s="1">
        <f t="shared" si="2"/>
        <v>0</v>
      </c>
    </row>
    <row r="29" spans="1:12">
      <c r="A29" s="1" t="s">
        <v>667</v>
      </c>
      <c r="B29" s="1">
        <v>23</v>
      </c>
      <c r="C29" s="1" t="s">
        <v>30</v>
      </c>
      <c r="D29" s="1">
        <v>1491.0161278115636</v>
      </c>
      <c r="E29" s="1">
        <v>10260.9938382608</v>
      </c>
      <c r="G29" s="1">
        <v>-8769.9777104492514</v>
      </c>
      <c r="H29" s="1">
        <v>3221.3640364515518</v>
      </c>
      <c r="I29" s="1">
        <f t="shared" si="1"/>
        <v>-5548.6136739976992</v>
      </c>
      <c r="K29" s="1">
        <f>IFERROR(VLOOKUP(A29,'Raw Data - Approved 2014 SWCAP'!$F$4:$R$588,3,FALSE),0)</f>
        <v>10261</v>
      </c>
      <c r="L29" s="1">
        <f t="shared" si="2"/>
        <v>0</v>
      </c>
    </row>
    <row r="30" spans="1:12">
      <c r="A30" s="1" t="s">
        <v>668</v>
      </c>
      <c r="B30" s="1">
        <v>24</v>
      </c>
      <c r="C30" s="1" t="s">
        <v>31</v>
      </c>
      <c r="D30" s="1">
        <v>1515.451520383348</v>
      </c>
      <c r="E30" s="1">
        <v>591.51795516031495</v>
      </c>
      <c r="G30" s="1">
        <v>923.93356522303304</v>
      </c>
      <c r="H30" s="1">
        <v>2277.1752242399461</v>
      </c>
      <c r="I30" s="1">
        <f t="shared" si="1"/>
        <v>3201.1087894629791</v>
      </c>
      <c r="K30" s="1">
        <f>IFERROR(VLOOKUP(A30,'Raw Data - Approved 2014 SWCAP'!$F$4:$R$588,3,FALSE),0)</f>
        <v>592</v>
      </c>
      <c r="L30" s="1">
        <f t="shared" si="2"/>
        <v>0</v>
      </c>
    </row>
    <row r="31" spans="1:12">
      <c r="A31" s="1" t="s">
        <v>669</v>
      </c>
      <c r="B31" s="1">
        <v>25</v>
      </c>
      <c r="C31" s="1" t="s">
        <v>32</v>
      </c>
      <c r="D31" s="1">
        <v>0.24517116292760202</v>
      </c>
      <c r="E31" s="1">
        <v>0.26006787292419697</v>
      </c>
      <c r="G31" s="1">
        <v>-1.4896709996595375E-2</v>
      </c>
      <c r="H31" s="1">
        <v>421.40957885407465</v>
      </c>
      <c r="I31" s="1">
        <f t="shared" si="1"/>
        <v>421.39468214407805</v>
      </c>
      <c r="K31" s="1">
        <f>IFERROR(VLOOKUP(A31,'Raw Data - Approved 2014 SWCAP'!$F$4:$R$588,3,FALSE),0)</f>
        <v>0</v>
      </c>
      <c r="L31" s="1">
        <f t="shared" si="2"/>
        <v>0</v>
      </c>
    </row>
    <row r="32" spans="1:12">
      <c r="A32" s="1" t="s">
        <v>670</v>
      </c>
      <c r="B32" s="1">
        <v>26</v>
      </c>
      <c r="C32" s="1" t="s">
        <v>33</v>
      </c>
      <c r="D32" s="1">
        <v>81098.482081045324</v>
      </c>
      <c r="E32" s="1">
        <v>49631.458518258703</v>
      </c>
      <c r="G32" s="1">
        <v>31467.023562786635</v>
      </c>
      <c r="H32" s="1">
        <v>13594.789386955577</v>
      </c>
      <c r="I32" s="1">
        <f t="shared" si="1"/>
        <v>45061.812949742212</v>
      </c>
      <c r="K32" s="1">
        <f>IFERROR(VLOOKUP(A32,'Raw Data - Approved 2014 SWCAP'!$F$4:$R$588,3,FALSE),0)</f>
        <v>49631</v>
      </c>
      <c r="L32" s="1">
        <f t="shared" si="2"/>
        <v>0</v>
      </c>
    </row>
    <row r="33" spans="1:12">
      <c r="A33" s="1" t="s">
        <v>671</v>
      </c>
      <c r="B33" s="1">
        <v>27</v>
      </c>
      <c r="C33" s="1" t="s">
        <v>34</v>
      </c>
      <c r="D33" s="1">
        <v>357.296108106492</v>
      </c>
      <c r="E33" s="1">
        <v>391.31545945994202</v>
      </c>
      <c r="G33" s="1">
        <v>-34.019351353450332</v>
      </c>
      <c r="H33" s="1">
        <v>6301.0134140100954</v>
      </c>
      <c r="I33" s="1">
        <f t="shared" si="1"/>
        <v>6266.9940626566449</v>
      </c>
      <c r="K33" s="1">
        <f>IFERROR(VLOOKUP(A33,'Raw Data - Approved 2014 SWCAP'!$F$4:$R$588,3,FALSE),0)</f>
        <v>391</v>
      </c>
      <c r="L33" s="1">
        <f t="shared" si="2"/>
        <v>0</v>
      </c>
    </row>
    <row r="34" spans="1:12">
      <c r="A34" s="1" t="s">
        <v>672</v>
      </c>
      <c r="B34" s="1">
        <v>28</v>
      </c>
      <c r="C34" s="1" t="s">
        <v>35</v>
      </c>
      <c r="D34" s="1">
        <v>450.62459746093248</v>
      </c>
      <c r="E34" s="1">
        <v>448.096945048392</v>
      </c>
      <c r="G34" s="1">
        <v>2.5276524125404021</v>
      </c>
      <c r="H34" s="1">
        <v>2135.2822282255211</v>
      </c>
      <c r="I34" s="1">
        <f t="shared" si="1"/>
        <v>2137.8098806380613</v>
      </c>
      <c r="K34" s="1">
        <f>IFERROR(VLOOKUP(A34,'Raw Data - Approved 2014 SWCAP'!$F$4:$R$588,3,FALSE),0)</f>
        <v>448</v>
      </c>
      <c r="L34" s="1">
        <f t="shared" si="2"/>
        <v>0</v>
      </c>
    </row>
    <row r="35" spans="1:12">
      <c r="A35" s="1" t="s">
        <v>673</v>
      </c>
      <c r="B35" s="1">
        <v>29</v>
      </c>
      <c r="C35" s="1" t="s">
        <v>36</v>
      </c>
      <c r="D35" s="1">
        <v>468.5220923546475</v>
      </c>
      <c r="E35" s="1">
        <v>592.00116806644803</v>
      </c>
      <c r="G35" s="1">
        <v>-123.47907571180053</v>
      </c>
      <c r="H35" s="1">
        <v>4981.6400150644686</v>
      </c>
      <c r="I35" s="1">
        <f t="shared" si="1"/>
        <v>4858.1609393526678</v>
      </c>
      <c r="K35" s="1">
        <f>IFERROR(VLOOKUP(A35,'Raw Data - Approved 2014 SWCAP'!$F$4:$R$588,3,FALSE),0)</f>
        <v>592</v>
      </c>
      <c r="L35" s="1">
        <f t="shared" si="2"/>
        <v>0</v>
      </c>
    </row>
    <row r="36" spans="1:12">
      <c r="A36" s="1" t="s">
        <v>674</v>
      </c>
      <c r="B36" s="1">
        <v>30</v>
      </c>
      <c r="C36" s="1" t="s">
        <v>37</v>
      </c>
      <c r="D36" s="1">
        <v>0.24517116292760202</v>
      </c>
      <c r="E36" s="1">
        <v>0.26006787292419697</v>
      </c>
      <c r="G36" s="1">
        <v>-1.4896709996595375E-2</v>
      </c>
      <c r="H36" s="1">
        <v>421.40957885407465</v>
      </c>
      <c r="I36" s="1">
        <f t="shared" si="1"/>
        <v>421.39468214407805</v>
      </c>
      <c r="K36" s="1">
        <f>IFERROR(VLOOKUP(A36,'Raw Data - Approved 2014 SWCAP'!$F$4:$R$588,3,FALSE),0)</f>
        <v>0</v>
      </c>
      <c r="L36" s="1">
        <f t="shared" si="2"/>
        <v>0</v>
      </c>
    </row>
    <row r="37" spans="1:12">
      <c r="A37" s="1" t="s">
        <v>675</v>
      </c>
      <c r="B37" s="1">
        <v>31</v>
      </c>
      <c r="C37" s="1" t="s">
        <v>38</v>
      </c>
      <c r="D37" s="1">
        <v>92.674699586633565</v>
      </c>
      <c r="E37" s="1">
        <v>77.760294004334995</v>
      </c>
      <c r="G37" s="1">
        <v>14.914405582298544</v>
      </c>
      <c r="H37" s="1">
        <v>2204.1774141527626</v>
      </c>
      <c r="I37" s="1">
        <f t="shared" si="1"/>
        <v>2219.0918197350611</v>
      </c>
      <c r="K37" s="1">
        <f>IFERROR(VLOOKUP(A37,'Raw Data - Approved 2014 SWCAP'!$F$4:$R$588,3,FALSE),0)</f>
        <v>78</v>
      </c>
      <c r="L37" s="1">
        <f t="shared" si="2"/>
        <v>0</v>
      </c>
    </row>
    <row r="38" spans="1:12">
      <c r="A38" s="1" t="s">
        <v>676</v>
      </c>
      <c r="B38" s="1">
        <v>32</v>
      </c>
      <c r="C38" s="1" t="s">
        <v>39</v>
      </c>
      <c r="D38" s="1">
        <v>234.87397408464275</v>
      </c>
      <c r="E38" s="1">
        <v>256.08016553936</v>
      </c>
      <c r="G38" s="1">
        <v>-21.206191454716965</v>
      </c>
      <c r="H38" s="1">
        <v>4049.3944188952141</v>
      </c>
      <c r="I38" s="1">
        <f t="shared" si="1"/>
        <v>4028.188227440497</v>
      </c>
      <c r="K38" s="1">
        <f>IFERROR(VLOOKUP(A38,'Raw Data - Approved 2014 SWCAP'!$F$4:$R$588,3,FALSE),0)</f>
        <v>256</v>
      </c>
      <c r="L38" s="1">
        <f t="shared" si="2"/>
        <v>0</v>
      </c>
    </row>
    <row r="39" spans="1:12">
      <c r="A39" s="1" t="s">
        <v>677</v>
      </c>
      <c r="B39" s="1">
        <v>33</v>
      </c>
      <c r="C39" s="1" t="s">
        <v>40</v>
      </c>
      <c r="D39" s="1">
        <v>388.26939835634573</v>
      </c>
      <c r="E39" s="1">
        <v>445.75633419207401</v>
      </c>
      <c r="G39" s="1">
        <v>-57.486935835728602</v>
      </c>
      <c r="H39" s="1">
        <v>5685.8842345227295</v>
      </c>
      <c r="I39" s="1">
        <f t="shared" si="1"/>
        <v>5628.3972986870012</v>
      </c>
      <c r="K39" s="1">
        <f>IFERROR(VLOOKUP(A39,'Raw Data - Approved 2014 SWCAP'!$F$4:$R$588,3,FALSE),0)</f>
        <v>446</v>
      </c>
      <c r="L39" s="1">
        <f t="shared" si="2"/>
        <v>0</v>
      </c>
    </row>
    <row r="40" spans="1:12">
      <c r="A40" s="1" t="s">
        <v>678</v>
      </c>
      <c r="B40" s="1">
        <v>34</v>
      </c>
      <c r="C40" s="1" t="s">
        <v>41</v>
      </c>
      <c r="D40" s="1">
        <v>57.451775846034742</v>
      </c>
      <c r="E40" s="1">
        <v>84.088612245490495</v>
      </c>
      <c r="G40" s="1">
        <v>-26.636836399455749</v>
      </c>
      <c r="H40" s="1">
        <v>1020.0525006868502</v>
      </c>
      <c r="I40" s="1">
        <f t="shared" si="1"/>
        <v>993.41566428739441</v>
      </c>
      <c r="K40" s="1">
        <f>IFERROR(VLOOKUP(A40,'Raw Data - Approved 2014 SWCAP'!$F$4:$R$588,3,FALSE),0)</f>
        <v>84</v>
      </c>
      <c r="L40" s="1">
        <f t="shared" si="2"/>
        <v>0</v>
      </c>
    </row>
    <row r="41" spans="1:12">
      <c r="A41" s="1" t="s">
        <v>679</v>
      </c>
      <c r="B41" s="1">
        <v>35</v>
      </c>
      <c r="C41" s="1" t="s">
        <v>42</v>
      </c>
      <c r="D41" s="1">
        <v>497.12539469620106</v>
      </c>
      <c r="E41" s="1">
        <v>665.51368681302097</v>
      </c>
      <c r="G41" s="1">
        <v>-168.38829211682008</v>
      </c>
      <c r="H41" s="1">
        <v>9122.1212138230476</v>
      </c>
      <c r="I41" s="1">
        <f t="shared" si="1"/>
        <v>8953.732921706227</v>
      </c>
      <c r="K41" s="1">
        <f>IFERROR(VLOOKUP(A41,'Raw Data - Approved 2014 SWCAP'!$F$4:$R$588,3,FALSE),0)</f>
        <v>666</v>
      </c>
      <c r="L41" s="1">
        <f t="shared" si="2"/>
        <v>0</v>
      </c>
    </row>
    <row r="42" spans="1:12">
      <c r="A42" s="1" t="s">
        <v>680</v>
      </c>
      <c r="B42" s="1">
        <v>36</v>
      </c>
      <c r="C42" s="1" t="s">
        <v>43</v>
      </c>
      <c r="D42" s="1">
        <v>189.02696661718116</v>
      </c>
      <c r="E42" s="1">
        <v>194.35739036535</v>
      </c>
      <c r="G42" s="1">
        <v>-5.3304237481690286</v>
      </c>
      <c r="H42" s="1">
        <v>4154.1385004348058</v>
      </c>
      <c r="I42" s="1">
        <f t="shared" si="1"/>
        <v>4148.8080766866369</v>
      </c>
      <c r="K42" s="1">
        <f>IFERROR(VLOOKUP(A42,'Raw Data - Approved 2014 SWCAP'!$F$4:$R$588,3,FALSE),0)</f>
        <v>194</v>
      </c>
      <c r="L42" s="1">
        <f t="shared" si="2"/>
        <v>0</v>
      </c>
    </row>
    <row r="43" spans="1:12">
      <c r="A43" s="1" t="s">
        <v>681</v>
      </c>
      <c r="B43" s="1">
        <v>37</v>
      </c>
      <c r="C43" s="1" t="s">
        <v>44</v>
      </c>
      <c r="D43" s="1">
        <v>257.59316851593388</v>
      </c>
      <c r="E43" s="1">
        <v>273.67809160722999</v>
      </c>
      <c r="G43" s="1">
        <v>-16.084923091296535</v>
      </c>
      <c r="H43" s="1">
        <v>5804.0577370457841</v>
      </c>
      <c r="I43" s="1">
        <f t="shared" si="1"/>
        <v>5787.9728139544877</v>
      </c>
      <c r="K43" s="1">
        <f>IFERROR(VLOOKUP(A43,'Raw Data - Approved 2014 SWCAP'!$F$4:$R$588,3,FALSE),0)</f>
        <v>274</v>
      </c>
      <c r="L43" s="1">
        <f t="shared" si="2"/>
        <v>0</v>
      </c>
    </row>
    <row r="44" spans="1:12">
      <c r="A44" s="1" t="s">
        <v>684</v>
      </c>
      <c r="B44" s="1">
        <v>40</v>
      </c>
      <c r="C44" s="1" t="s">
        <v>47</v>
      </c>
      <c r="D44" s="1">
        <v>101.17396656812376</v>
      </c>
      <c r="E44" s="1">
        <v>0.34675716389893002</v>
      </c>
      <c r="G44" s="1">
        <v>100.82720940422485</v>
      </c>
      <c r="H44" s="1">
        <v>2108.8159966859939</v>
      </c>
      <c r="I44" s="1">
        <f t="shared" si="1"/>
        <v>2209.6432060902189</v>
      </c>
      <c r="K44" s="1">
        <f>IFERROR(VLOOKUP(A44,'Raw Data - Approved 2014 SWCAP'!$F$4:$R$588,3,FALSE),0)</f>
        <v>0</v>
      </c>
      <c r="L44" s="1">
        <f t="shared" si="2"/>
        <v>0</v>
      </c>
    </row>
    <row r="45" spans="1:12">
      <c r="A45" s="1" t="s">
        <v>685</v>
      </c>
      <c r="B45" s="1">
        <v>41</v>
      </c>
      <c r="C45" s="1" t="s">
        <v>48</v>
      </c>
      <c r="D45" s="1">
        <v>19083.397613310317</v>
      </c>
      <c r="E45" s="1">
        <v>54111.930304230002</v>
      </c>
      <c r="G45" s="1">
        <v>-35028.532690919681</v>
      </c>
      <c r="H45" s="1">
        <v>18702.609273764392</v>
      </c>
      <c r="I45" s="1">
        <f t="shared" si="1"/>
        <v>-16325.923417155289</v>
      </c>
      <c r="K45" s="1">
        <f>IFERROR(VLOOKUP(A45,'Raw Data - Approved 2014 SWCAP'!$F$4:$R$588,3,FALSE),0)</f>
        <v>54112</v>
      </c>
      <c r="L45" s="1">
        <f t="shared" si="2"/>
        <v>0</v>
      </c>
    </row>
    <row r="46" spans="1:12">
      <c r="A46" s="1" t="s">
        <v>686</v>
      </c>
      <c r="B46" s="1">
        <v>42</v>
      </c>
      <c r="C46" s="1" t="s">
        <v>49</v>
      </c>
      <c r="D46" s="1">
        <v>0</v>
      </c>
      <c r="E46" s="1">
        <v>-2449</v>
      </c>
      <c r="G46" s="1">
        <v>2449</v>
      </c>
      <c r="H46" s="1">
        <v>0</v>
      </c>
      <c r="I46" s="1">
        <f t="shared" si="1"/>
        <v>2449</v>
      </c>
      <c r="K46" s="1">
        <f>IFERROR(VLOOKUP(A46,'Raw Data - Approved 2014 SWCAP'!$F$4:$R$588,3,FALSE),0)</f>
        <v>-2449</v>
      </c>
      <c r="L46" s="1">
        <f t="shared" si="2"/>
        <v>0</v>
      </c>
    </row>
    <row r="47" spans="1:12">
      <c r="A47" s="1" t="s">
        <v>687</v>
      </c>
      <c r="B47" s="1">
        <v>43</v>
      </c>
      <c r="C47" s="1" t="s">
        <v>50</v>
      </c>
      <c r="D47" s="1">
        <v>0.57206604683107143</v>
      </c>
      <c r="E47" s="1">
        <v>0</v>
      </c>
      <c r="G47" s="1">
        <v>0</v>
      </c>
      <c r="H47" s="1">
        <v>438.91651173045869</v>
      </c>
      <c r="I47" s="1">
        <f t="shared" si="1"/>
        <v>438.91651173045869</v>
      </c>
      <c r="K47" s="1">
        <f>IFERROR(VLOOKUP(A47,'Raw Data - Approved 2014 SWCAP'!$F$4:$R$588,3,FALSE),0)</f>
        <v>0</v>
      </c>
      <c r="L47" s="1">
        <f t="shared" si="2"/>
        <v>0</v>
      </c>
    </row>
    <row r="48" spans="1:12">
      <c r="A48" s="1" t="s">
        <v>690</v>
      </c>
      <c r="B48" s="1">
        <v>46</v>
      </c>
      <c r="C48" s="1" t="s">
        <v>53</v>
      </c>
      <c r="D48" s="1">
        <v>0.65378976780693876</v>
      </c>
      <c r="E48" s="1">
        <v>0.69351432779786004</v>
      </c>
      <c r="G48" s="1">
        <v>-3.9724559990921005E-2</v>
      </c>
      <c r="H48" s="1">
        <v>421.81819745895405</v>
      </c>
      <c r="I48" s="1">
        <f t="shared" si="1"/>
        <v>421.77847289896312</v>
      </c>
      <c r="K48" s="1">
        <f>IFERROR(VLOOKUP(A48,'Raw Data - Approved 2014 SWCAP'!$F$4:$R$588,3,FALSE),0)</f>
        <v>1</v>
      </c>
      <c r="L48" s="1">
        <f t="shared" si="2"/>
        <v>0</v>
      </c>
    </row>
    <row r="49" spans="1:12">
      <c r="A49" s="1" t="s">
        <v>691</v>
      </c>
      <c r="B49" s="1">
        <v>47</v>
      </c>
      <c r="C49" s="1" t="s">
        <v>54</v>
      </c>
      <c r="D49" s="1">
        <v>62.600370267514386</v>
      </c>
      <c r="E49" s="1">
        <v>54.787631896030902</v>
      </c>
      <c r="G49" s="1">
        <v>7.8127383714834648</v>
      </c>
      <c r="H49" s="1">
        <v>754.4829365334956</v>
      </c>
      <c r="I49" s="1">
        <f t="shared" si="1"/>
        <v>762.29567490497902</v>
      </c>
      <c r="K49" s="1">
        <f>IFERROR(VLOOKUP(A49,'Raw Data - Approved 2014 SWCAP'!$F$4:$R$588,3,FALSE),0)</f>
        <v>55</v>
      </c>
      <c r="L49" s="1">
        <f t="shared" si="2"/>
        <v>0</v>
      </c>
    </row>
    <row r="50" spans="1:12">
      <c r="A50" s="1" t="s">
        <v>692</v>
      </c>
      <c r="B50" s="1">
        <v>48</v>
      </c>
      <c r="C50" s="1" t="s">
        <v>55</v>
      </c>
      <c r="D50" s="1">
        <v>0</v>
      </c>
      <c r="E50" s="1">
        <v>97.438763055599296</v>
      </c>
      <c r="G50" s="1">
        <v>-97.438763055599296</v>
      </c>
      <c r="H50" s="1">
        <v>3150.7110120930811</v>
      </c>
      <c r="I50" s="1">
        <f t="shared" si="1"/>
        <v>3053.2722490374817</v>
      </c>
      <c r="K50" s="1">
        <f>IFERROR(VLOOKUP(A50,'Raw Data - Approved 2014 SWCAP'!$F$4:$R$588,3,FALSE),0)</f>
        <v>97</v>
      </c>
      <c r="L50" s="1">
        <f t="shared" si="2"/>
        <v>0</v>
      </c>
    </row>
    <row r="51" spans="1:12">
      <c r="A51" s="1" t="s">
        <v>693</v>
      </c>
      <c r="B51" s="1">
        <v>49</v>
      </c>
      <c r="C51" s="1" t="s">
        <v>56</v>
      </c>
      <c r="D51" s="1">
        <v>0</v>
      </c>
      <c r="E51" s="1">
        <v>30656.146787677899</v>
      </c>
      <c r="G51" s="1">
        <v>-30656.146787677866</v>
      </c>
      <c r="H51" s="1">
        <v>0</v>
      </c>
      <c r="I51" s="1">
        <f t="shared" si="1"/>
        <v>-30656.146787677866</v>
      </c>
      <c r="K51" s="1">
        <f>IFERROR(VLOOKUP(A51,'Raw Data - Approved 2014 SWCAP'!$F$4:$R$588,3,FALSE),0)</f>
        <v>30656</v>
      </c>
      <c r="L51" s="1">
        <f t="shared" si="2"/>
        <v>0</v>
      </c>
    </row>
    <row r="52" spans="1:12">
      <c r="A52" s="1" t="s">
        <v>694</v>
      </c>
      <c r="B52" s="1">
        <v>50</v>
      </c>
      <c r="C52" s="1" t="s">
        <v>57</v>
      </c>
      <c r="D52" s="1">
        <v>133.70000751651895</v>
      </c>
      <c r="E52" s="1">
        <v>158.29464531986099</v>
      </c>
      <c r="G52" s="1">
        <v>-24.594637803342511</v>
      </c>
      <c r="H52" s="1">
        <v>3129.6776474317876</v>
      </c>
      <c r="I52" s="1">
        <f t="shared" si="1"/>
        <v>3105.0830096284449</v>
      </c>
      <c r="K52" s="1">
        <f>IFERROR(VLOOKUP(A52,'Raw Data - Approved 2014 SWCAP'!$F$4:$R$588,3,FALSE),0)</f>
        <v>158</v>
      </c>
      <c r="L52" s="1">
        <f t="shared" si="2"/>
        <v>0</v>
      </c>
    </row>
    <row r="53" spans="1:12">
      <c r="A53" s="1" t="s">
        <v>695</v>
      </c>
      <c r="B53" s="1">
        <v>51</v>
      </c>
      <c r="C53" s="1" t="s">
        <v>58</v>
      </c>
      <c r="D53" s="1">
        <v>71.426532132908051</v>
      </c>
      <c r="E53" s="1">
        <v>79.407390532854905</v>
      </c>
      <c r="G53" s="1">
        <v>-7.9808583999468823</v>
      </c>
      <c r="H53" s="1">
        <v>4345.3153670875809</v>
      </c>
      <c r="I53" s="1">
        <f t="shared" si="1"/>
        <v>4337.3345086876343</v>
      </c>
      <c r="K53" s="1">
        <f>IFERROR(VLOOKUP(A53,'Raw Data - Approved 2014 SWCAP'!$F$4:$R$588,3,FALSE),0)</f>
        <v>79</v>
      </c>
      <c r="L53" s="1">
        <f t="shared" si="2"/>
        <v>0</v>
      </c>
    </row>
    <row r="54" spans="1:12">
      <c r="A54" s="1" t="s">
        <v>696</v>
      </c>
      <c r="B54" s="1">
        <v>52</v>
      </c>
      <c r="C54" s="1" t="s">
        <v>59</v>
      </c>
      <c r="D54" s="1">
        <v>1547.8472752829273</v>
      </c>
      <c r="E54" s="1">
        <v>521.00263875814198</v>
      </c>
      <c r="G54" s="1">
        <v>1026.8446365247853</v>
      </c>
      <c r="H54" s="1">
        <v>3232.5049060475153</v>
      </c>
      <c r="I54" s="1">
        <f t="shared" si="1"/>
        <v>4259.3495425723004</v>
      </c>
      <c r="K54" s="1">
        <f>IFERROR(VLOOKUP(A54,'Raw Data - Approved 2014 SWCAP'!$F$4:$R$588,3,FALSE),0)</f>
        <v>521</v>
      </c>
      <c r="L54" s="1">
        <f t="shared" si="2"/>
        <v>0</v>
      </c>
    </row>
    <row r="55" spans="1:12">
      <c r="A55" s="1" t="s">
        <v>697</v>
      </c>
      <c r="B55" s="1">
        <v>53</v>
      </c>
      <c r="C55" s="1" t="s">
        <v>60</v>
      </c>
      <c r="D55" s="1">
        <v>3.1872251180588265</v>
      </c>
      <c r="E55" s="1">
        <v>6.7617646960291298</v>
      </c>
      <c r="G55" s="1">
        <v>-3.5745395779703064</v>
      </c>
      <c r="H55" s="1">
        <v>424.35163280920591</v>
      </c>
      <c r="I55" s="1">
        <f t="shared" si="1"/>
        <v>420.7770932312356</v>
      </c>
      <c r="K55" s="1">
        <f>IFERROR(VLOOKUP(A55,'Raw Data - Approved 2014 SWCAP'!$F$4:$R$588,3,FALSE),0)</f>
        <v>7</v>
      </c>
      <c r="L55" s="1">
        <f t="shared" si="2"/>
        <v>0</v>
      </c>
    </row>
    <row r="56" spans="1:12">
      <c r="A56" s="1" t="s">
        <v>698</v>
      </c>
      <c r="B56" s="1">
        <v>54</v>
      </c>
      <c r="C56" s="1" t="s">
        <v>61</v>
      </c>
      <c r="D56" s="1">
        <v>6.9465162829487248</v>
      </c>
      <c r="E56" s="1">
        <v>5.7214932043323401</v>
      </c>
      <c r="G56" s="1">
        <v>1.2250230786163812</v>
      </c>
      <c r="H56" s="1">
        <v>1059.8575355108164</v>
      </c>
      <c r="I56" s="1">
        <f t="shared" si="1"/>
        <v>1061.0825585894329</v>
      </c>
      <c r="K56" s="1">
        <f>IFERROR(VLOOKUP(A56,'Raw Data - Approved 2014 SWCAP'!$F$4:$R$588,3,FALSE),0)</f>
        <v>6</v>
      </c>
      <c r="L56" s="1">
        <f t="shared" si="2"/>
        <v>0</v>
      </c>
    </row>
    <row r="57" spans="1:12">
      <c r="A57" s="1" t="s">
        <v>699</v>
      </c>
      <c r="B57" s="1">
        <v>55</v>
      </c>
      <c r="C57" s="1" t="s">
        <v>62</v>
      </c>
      <c r="D57" s="1">
        <v>5.8023841892865811</v>
      </c>
      <c r="E57" s="1">
        <v>6.6750754050544003</v>
      </c>
      <c r="G57" s="1">
        <v>-0.87269121576781872</v>
      </c>
      <c r="H57" s="1">
        <v>304.95879319410335</v>
      </c>
      <c r="I57" s="1">
        <f t="shared" si="1"/>
        <v>304.08610197833553</v>
      </c>
      <c r="K57" s="1">
        <f>IFERROR(VLOOKUP(A57,'Raw Data - Approved 2014 SWCAP'!$F$4:$R$588,3,FALSE),0)</f>
        <v>7</v>
      </c>
      <c r="L57" s="1">
        <f t="shared" si="2"/>
        <v>0</v>
      </c>
    </row>
    <row r="58" spans="1:12">
      <c r="A58" s="1" t="s">
        <v>700</v>
      </c>
      <c r="B58" s="1">
        <v>56</v>
      </c>
      <c r="C58" s="1" t="s">
        <v>63</v>
      </c>
      <c r="D58" s="1">
        <v>5.9658316312383164</v>
      </c>
      <c r="E58" s="1">
        <v>12.1365007364625</v>
      </c>
      <c r="G58" s="1">
        <v>-6.1706691052242304</v>
      </c>
      <c r="H58" s="1">
        <v>183.11424194972483</v>
      </c>
      <c r="I58" s="1">
        <f t="shared" si="1"/>
        <v>176.94357284450061</v>
      </c>
      <c r="K58" s="1">
        <f>IFERROR(VLOOKUP(A58,'Raw Data - Approved 2014 SWCAP'!$F$4:$R$588,3,FALSE),0)</f>
        <v>12</v>
      </c>
      <c r="L58" s="1">
        <f t="shared" si="2"/>
        <v>0</v>
      </c>
    </row>
    <row r="59" spans="1:12">
      <c r="A59" s="1" t="s">
        <v>701</v>
      </c>
      <c r="B59" s="1">
        <v>57</v>
      </c>
      <c r="C59" s="1" t="s">
        <v>64</v>
      </c>
      <c r="D59" s="1">
        <v>94.472621448102643</v>
      </c>
      <c r="E59" s="1">
        <v>106.45444931697099</v>
      </c>
      <c r="G59" s="1">
        <v>-11.981827868868821</v>
      </c>
      <c r="H59" s="1">
        <v>1992.7601107595344</v>
      </c>
      <c r="I59" s="1">
        <f t="shared" si="1"/>
        <v>1980.7782828906657</v>
      </c>
      <c r="K59" s="1">
        <f>IFERROR(VLOOKUP(A59,'Raw Data - Approved 2014 SWCAP'!$F$4:$R$588,3,FALSE),0)</f>
        <v>106</v>
      </c>
      <c r="L59" s="1">
        <f t="shared" si="2"/>
        <v>0</v>
      </c>
    </row>
    <row r="60" spans="1:12">
      <c r="A60" s="1" t="s">
        <v>702</v>
      </c>
      <c r="B60" s="1">
        <v>58</v>
      </c>
      <c r="C60" s="1" t="s">
        <v>65</v>
      </c>
      <c r="D60" s="1">
        <v>7.6820297717315302</v>
      </c>
      <c r="E60" s="1">
        <v>8.7556183884479797</v>
      </c>
      <c r="G60" s="1">
        <v>-1.073588616716449</v>
      </c>
      <c r="H60" s="1">
        <v>428.84643746287861</v>
      </c>
      <c r="I60" s="1">
        <f t="shared" si="1"/>
        <v>427.77284884616216</v>
      </c>
      <c r="K60" s="1">
        <f>IFERROR(VLOOKUP(A60,'Raw Data - Approved 2014 SWCAP'!$F$4:$R$588,3,FALSE),0)</f>
        <v>9</v>
      </c>
      <c r="L60" s="1">
        <f t="shared" si="2"/>
        <v>0</v>
      </c>
    </row>
    <row r="61" spans="1:12">
      <c r="A61" s="1" t="s">
        <v>703</v>
      </c>
      <c r="B61" s="1">
        <v>59</v>
      </c>
      <c r="C61" s="1" t="s">
        <v>66</v>
      </c>
      <c r="D61" s="1">
        <v>34.078791646936679</v>
      </c>
      <c r="E61" s="1">
        <v>14.1303544288814</v>
      </c>
      <c r="G61" s="1">
        <v>19.948437218055286</v>
      </c>
      <c r="H61" s="1">
        <v>2561.0652377938191</v>
      </c>
      <c r="I61" s="1">
        <f t="shared" si="1"/>
        <v>2581.0136750118745</v>
      </c>
      <c r="K61" s="1">
        <f>IFERROR(VLOOKUP(A61,'Raw Data - Approved 2014 SWCAP'!$F$4:$R$588,3,FALSE),0)</f>
        <v>14</v>
      </c>
      <c r="L61" s="1">
        <f t="shared" si="2"/>
        <v>0</v>
      </c>
    </row>
    <row r="62" spans="1:12">
      <c r="A62" s="1" t="s">
        <v>704</v>
      </c>
      <c r="B62" s="1">
        <v>60</v>
      </c>
      <c r="C62" s="1" t="s">
        <v>67</v>
      </c>
      <c r="D62" s="1">
        <v>1.7161981404932143</v>
      </c>
      <c r="E62" s="1">
        <v>1.12696078267152</v>
      </c>
      <c r="G62" s="1">
        <v>0.58923735782169218</v>
      </c>
      <c r="H62" s="1">
        <v>633.46280967721384</v>
      </c>
      <c r="I62" s="1">
        <f t="shared" si="1"/>
        <v>634.05204703503557</v>
      </c>
      <c r="K62" s="1">
        <f>IFERROR(VLOOKUP(A62,'Raw Data - Approved 2014 SWCAP'!$F$4:$R$588,3,FALSE),0)</f>
        <v>1</v>
      </c>
      <c r="L62" s="1">
        <f t="shared" si="2"/>
        <v>0</v>
      </c>
    </row>
    <row r="63" spans="1:12">
      <c r="A63" s="1" t="s">
        <v>705</v>
      </c>
      <c r="B63" s="1">
        <v>61</v>
      </c>
      <c r="C63" s="1" t="s">
        <v>68</v>
      </c>
      <c r="D63" s="1">
        <v>322.72697413370014</v>
      </c>
      <c r="E63" s="1">
        <v>218.37032396535099</v>
      </c>
      <c r="G63" s="1">
        <v>104.35665016834905</v>
      </c>
      <c r="H63" s="1">
        <v>4834.7686814591725</v>
      </c>
      <c r="I63" s="1">
        <f t="shared" si="1"/>
        <v>4939.1253316275215</v>
      </c>
      <c r="K63" s="1">
        <f>IFERROR(VLOOKUP(A63,'Raw Data - Approved 2014 SWCAP'!$F$4:$R$588,3,FALSE),0)</f>
        <v>218</v>
      </c>
      <c r="L63" s="1">
        <f t="shared" si="2"/>
        <v>0</v>
      </c>
    </row>
    <row r="64" spans="1:12">
      <c r="A64" s="1" t="s">
        <v>706</v>
      </c>
      <c r="B64" s="1">
        <v>62</v>
      </c>
      <c r="C64" s="1" t="s">
        <v>69</v>
      </c>
      <c r="D64" s="1">
        <v>2.7786065131794899</v>
      </c>
      <c r="E64" s="1">
        <v>2.9474358931408999</v>
      </c>
      <c r="G64" s="1">
        <v>-0.16882937996141426</v>
      </c>
      <c r="H64" s="1">
        <v>845.10742189547364</v>
      </c>
      <c r="I64" s="1">
        <f t="shared" si="1"/>
        <v>844.93859251551225</v>
      </c>
      <c r="K64" s="1">
        <f>IFERROR(VLOOKUP(A64,'Raw Data - Approved 2014 SWCAP'!$F$4:$R$588,3,FALSE),0)</f>
        <v>3</v>
      </c>
      <c r="L64" s="1">
        <f t="shared" si="2"/>
        <v>0</v>
      </c>
    </row>
    <row r="65" spans="1:12">
      <c r="A65" s="1" t="s">
        <v>707</v>
      </c>
      <c r="B65" s="1">
        <v>63</v>
      </c>
      <c r="C65" s="1" t="s">
        <v>70</v>
      </c>
      <c r="D65" s="1">
        <v>16.017849311269998</v>
      </c>
      <c r="E65" s="1">
        <v>8.0621040606501193</v>
      </c>
      <c r="G65" s="1">
        <v>7.9557452506198798</v>
      </c>
      <c r="H65" s="1">
        <v>3293.1586080264888</v>
      </c>
      <c r="I65" s="1">
        <f t="shared" si="1"/>
        <v>3301.1143532771084</v>
      </c>
      <c r="K65" s="1">
        <f>IFERROR(VLOOKUP(A65,'Raw Data - Approved 2014 SWCAP'!$F$4:$R$588,3,FALSE),0)</f>
        <v>8</v>
      </c>
      <c r="L65" s="1">
        <f t="shared" si="2"/>
        <v>0</v>
      </c>
    </row>
    <row r="66" spans="1:12">
      <c r="A66" s="1" t="s">
        <v>708</v>
      </c>
      <c r="B66" s="1">
        <v>64</v>
      </c>
      <c r="C66" s="1" t="s">
        <v>71</v>
      </c>
      <c r="D66" s="1">
        <v>0.24517116292760202</v>
      </c>
      <c r="E66" s="1">
        <v>0.26006787292419697</v>
      </c>
      <c r="G66" s="1">
        <v>-1.4896709996595375E-2</v>
      </c>
      <c r="H66" s="1">
        <v>421.40957885407465</v>
      </c>
      <c r="I66" s="1">
        <f t="shared" si="1"/>
        <v>421.39468214407805</v>
      </c>
      <c r="K66" s="1">
        <f>IFERROR(VLOOKUP(A66,'Raw Data - Approved 2014 SWCAP'!$F$4:$R$588,3,FALSE),0)</f>
        <v>0</v>
      </c>
      <c r="L66" s="1">
        <f t="shared" si="2"/>
        <v>0</v>
      </c>
    </row>
    <row r="67" spans="1:12">
      <c r="A67" s="1" t="s">
        <v>1243</v>
      </c>
      <c r="B67" s="1">
        <v>65</v>
      </c>
      <c r="C67" s="1" t="s">
        <v>72</v>
      </c>
      <c r="D67" s="1">
        <v>17.652323730787348</v>
      </c>
      <c r="E67" s="1">
        <v>0</v>
      </c>
      <c r="G67" s="1">
        <v>0</v>
      </c>
      <c r="H67" s="1">
        <v>649.39893526750791</v>
      </c>
      <c r="I67" s="1">
        <f t="shared" si="1"/>
        <v>649.39893526750791</v>
      </c>
      <c r="K67" s="1">
        <f>IFERROR(VLOOKUP(A67,'Raw Data - Approved 2014 SWCAP'!$F$4:$R$588,3,FALSE),0)</f>
        <v>0</v>
      </c>
      <c r="L67" s="1">
        <f t="shared" si="2"/>
        <v>0</v>
      </c>
    </row>
    <row r="68" spans="1:12">
      <c r="A68" s="1" t="s">
        <v>709</v>
      </c>
      <c r="B68" s="1">
        <v>66</v>
      </c>
      <c r="C68" s="1" t="s">
        <v>73</v>
      </c>
      <c r="D68" s="1">
        <v>80.334417719277596</v>
      </c>
      <c r="E68" s="1">
        <v>48.979449400723801</v>
      </c>
      <c r="G68" s="1">
        <v>31.354968318553755</v>
      </c>
      <c r="H68" s="1">
        <v>1596.8967983905568</v>
      </c>
      <c r="I68" s="1">
        <f t="shared" si="1"/>
        <v>1628.2517667091106</v>
      </c>
      <c r="K68" s="1">
        <f>IFERROR(VLOOKUP(A68,'Raw Data - Approved 2014 SWCAP'!$F$4:$R$588,3,FALSE),0)</f>
        <v>49</v>
      </c>
      <c r="L68" s="1">
        <f t="shared" si="2"/>
        <v>0</v>
      </c>
    </row>
    <row r="69" spans="1:12">
      <c r="A69" s="1" t="s">
        <v>710</v>
      </c>
      <c r="B69" s="1">
        <v>67</v>
      </c>
      <c r="C69" s="1" t="s">
        <v>74</v>
      </c>
      <c r="D69" s="1">
        <v>2.4517116292760202</v>
      </c>
      <c r="E69" s="1">
        <v>3.7276395119135</v>
      </c>
      <c r="G69" s="1">
        <v>-1.2759278826374758</v>
      </c>
      <c r="H69" s="1">
        <v>588.1110717590177</v>
      </c>
      <c r="I69" s="1">
        <f t="shared" si="1"/>
        <v>586.83514387638024</v>
      </c>
      <c r="K69" s="1">
        <f>IFERROR(VLOOKUP(A69,'Raw Data - Approved 2014 SWCAP'!$F$4:$R$588,3,FALSE),0)</f>
        <v>4</v>
      </c>
      <c r="L69" s="1">
        <f t="shared" si="2"/>
        <v>0</v>
      </c>
    </row>
    <row r="70" spans="1:12">
      <c r="A70" s="1" t="s">
        <v>711</v>
      </c>
      <c r="B70" s="1">
        <v>68</v>
      </c>
      <c r="C70" s="1" t="s">
        <v>75</v>
      </c>
      <c r="D70" s="1">
        <v>0.89896093073454075</v>
      </c>
      <c r="E70" s="1">
        <v>0.95358220072205702</v>
      </c>
      <c r="G70" s="1">
        <v>-5.4621269987516374E-2</v>
      </c>
      <c r="H70" s="1">
        <v>38.859334570410226</v>
      </c>
      <c r="I70" s="1">
        <f t="shared" si="1"/>
        <v>38.804713300422712</v>
      </c>
      <c r="K70" s="1">
        <f>IFERROR(VLOOKUP(A70,'Raw Data - Approved 2014 SWCAP'!$F$4:$R$588,3,FALSE),0)</f>
        <v>1</v>
      </c>
      <c r="L70" s="1">
        <f t="shared" si="2"/>
        <v>0</v>
      </c>
    </row>
    <row r="71" spans="1:12">
      <c r="A71" s="1" t="s">
        <v>712</v>
      </c>
      <c r="B71" s="1">
        <v>69</v>
      </c>
      <c r="C71" s="1" t="s">
        <v>76</v>
      </c>
      <c r="D71" s="1">
        <v>0</v>
      </c>
      <c r="E71" s="1">
        <v>36927.659993232402</v>
      </c>
      <c r="G71" s="1">
        <v>-36927.659993232417</v>
      </c>
      <c r="H71" s="1">
        <v>0</v>
      </c>
      <c r="I71" s="1">
        <f t="shared" si="1"/>
        <v>-36927.659993232417</v>
      </c>
      <c r="K71" s="1">
        <f>IFERROR(VLOOKUP(A71,'Raw Data - Approved 2014 SWCAP'!$F$4:$R$588,3,FALSE),0)</f>
        <v>36928</v>
      </c>
      <c r="L71" s="1">
        <f t="shared" si="2"/>
        <v>0</v>
      </c>
    </row>
    <row r="72" spans="1:12">
      <c r="A72" s="1" t="s">
        <v>714</v>
      </c>
      <c r="B72" s="1">
        <v>71</v>
      </c>
      <c r="C72" s="1" t="s">
        <v>78</v>
      </c>
      <c r="D72" s="1">
        <v>694.16128596901717</v>
      </c>
      <c r="E72" s="1">
        <v>897.40754017043002</v>
      </c>
      <c r="G72" s="1">
        <v>-203.24625420141328</v>
      </c>
      <c r="H72" s="1">
        <v>2358.9648635442845</v>
      </c>
      <c r="I72" s="1">
        <f t="shared" si="1"/>
        <v>2155.7186093428713</v>
      </c>
      <c r="K72" s="1">
        <f>IFERROR(VLOOKUP(A72,'Raw Data - Approved 2014 SWCAP'!$F$4:$R$588,3,FALSE),0)</f>
        <v>897</v>
      </c>
      <c r="L72" s="1">
        <f t="shared" si="2"/>
        <v>0</v>
      </c>
    </row>
    <row r="73" spans="1:12">
      <c r="A73" s="1" t="s">
        <v>715</v>
      </c>
      <c r="B73" s="1">
        <v>72</v>
      </c>
      <c r="C73" s="1" t="s">
        <v>79</v>
      </c>
      <c r="D73" s="1">
        <v>0</v>
      </c>
      <c r="E73" s="1">
        <v>8.6689290974732505E-2</v>
      </c>
      <c r="G73" s="1">
        <v>-8.6689290974732464E-2</v>
      </c>
      <c r="H73" s="1">
        <v>0</v>
      </c>
      <c r="I73" s="1">
        <f t="shared" si="1"/>
        <v>-8.6689290974732464E-2</v>
      </c>
      <c r="K73" s="1">
        <f>IFERROR(VLOOKUP(A73,'Raw Data - Approved 2014 SWCAP'!$F$4:$R$588,3,FALSE),0)</f>
        <v>0</v>
      </c>
      <c r="L73" s="1">
        <f t="shared" si="2"/>
        <v>0</v>
      </c>
    </row>
    <row r="74" spans="1:12">
      <c r="A74" s="1" t="s">
        <v>716</v>
      </c>
      <c r="B74" s="1">
        <v>73</v>
      </c>
      <c r="C74" s="1" t="s">
        <v>80</v>
      </c>
      <c r="D74" s="1">
        <v>3.2689488390346937</v>
      </c>
      <c r="E74" s="1">
        <v>1.6470965285199199</v>
      </c>
      <c r="G74" s="1">
        <v>1.6218523105147769</v>
      </c>
      <c r="H74" s="1">
        <v>635.01556037575529</v>
      </c>
      <c r="I74" s="1">
        <f t="shared" si="1"/>
        <v>636.63741268627007</v>
      </c>
      <c r="K74" s="1">
        <f>IFERROR(VLOOKUP(A74,'Raw Data - Approved 2014 SWCAP'!$F$4:$R$588,3,FALSE),0)</f>
        <v>2</v>
      </c>
      <c r="L74" s="1">
        <f t="shared" si="2"/>
        <v>0</v>
      </c>
    </row>
    <row r="75" spans="1:12">
      <c r="A75" s="1" t="s">
        <v>717</v>
      </c>
      <c r="B75" s="1">
        <v>74</v>
      </c>
      <c r="C75" s="1" t="s">
        <v>81</v>
      </c>
      <c r="D75" s="1">
        <v>18.959903266401223</v>
      </c>
      <c r="E75" s="1">
        <v>-12298.036877845499</v>
      </c>
      <c r="G75" s="1">
        <v>12316.99678111189</v>
      </c>
      <c r="H75" s="1">
        <v>1282.4531263398426</v>
      </c>
      <c r="I75" s="1">
        <f t="shared" si="1"/>
        <v>13599.449907451732</v>
      </c>
      <c r="K75" s="1">
        <f>IFERROR(VLOOKUP(A75,'Raw Data - Approved 2014 SWCAP'!$F$4:$R$588,3,FALSE),0)</f>
        <v>-12298</v>
      </c>
      <c r="L75" s="1">
        <f t="shared" si="2"/>
        <v>0</v>
      </c>
    </row>
    <row r="76" spans="1:12">
      <c r="A76" s="1" t="s">
        <v>718</v>
      </c>
      <c r="B76" s="1">
        <v>75</v>
      </c>
      <c r="C76" s="1" t="s">
        <v>82</v>
      </c>
      <c r="D76" s="1">
        <v>15927.400275579834</v>
      </c>
      <c r="E76" s="1">
        <v>9890.7691617320907</v>
      </c>
      <c r="G76" s="1">
        <v>6036.6311138477431</v>
      </c>
      <c r="H76" s="1">
        <v>9159.55465969344</v>
      </c>
      <c r="I76" s="1">
        <f t="shared" si="1"/>
        <v>15196.185773541183</v>
      </c>
      <c r="K76" s="1">
        <f>IFERROR(VLOOKUP(A76,'Raw Data - Approved 2014 SWCAP'!$F$4:$R$588,3,FALSE),0)</f>
        <v>9891</v>
      </c>
      <c r="L76" s="1">
        <f t="shared" si="2"/>
        <v>0</v>
      </c>
    </row>
    <row r="77" spans="1:12">
      <c r="A77" s="1" t="s">
        <v>719</v>
      </c>
      <c r="B77" s="1">
        <v>76</v>
      </c>
      <c r="C77" s="1" t="s">
        <v>83</v>
      </c>
      <c r="D77" s="1">
        <v>350074.04782633501</v>
      </c>
      <c r="E77" s="1">
        <v>400560.456081043</v>
      </c>
      <c r="G77" s="1">
        <v>-50486.40825470788</v>
      </c>
      <c r="H77" s="1">
        <v>318272.75702471111</v>
      </c>
      <c r="I77" s="1">
        <f t="shared" si="1"/>
        <v>267786.34877000324</v>
      </c>
      <c r="K77" s="1">
        <f>IFERROR(VLOOKUP(A77,'Raw Data - Approved 2014 SWCAP'!$F$4:$R$588,3,FALSE),0)</f>
        <v>400560</v>
      </c>
      <c r="L77" s="1">
        <f t="shared" si="2"/>
        <v>0</v>
      </c>
    </row>
    <row r="78" spans="1:12">
      <c r="A78" s="1" t="s">
        <v>720</v>
      </c>
      <c r="B78" s="1">
        <v>77</v>
      </c>
      <c r="C78" s="1" t="s">
        <v>84</v>
      </c>
      <c r="D78" s="1">
        <v>2211.5381095502471</v>
      </c>
      <c r="E78" s="1">
        <v>12637.3526540982</v>
      </c>
      <c r="G78" s="1">
        <v>-10425.814544547919</v>
      </c>
      <c r="H78" s="1">
        <v>4243.9141618451722</v>
      </c>
      <c r="I78" s="1">
        <f t="shared" si="1"/>
        <v>-6181.9003827027464</v>
      </c>
      <c r="K78" s="1">
        <f>IFERROR(VLOOKUP(A78,'Raw Data - Approved 2014 SWCAP'!$F$4:$R$588,3,FALSE),0)</f>
        <v>12637</v>
      </c>
      <c r="L78" s="1">
        <f t="shared" si="2"/>
        <v>0</v>
      </c>
    </row>
    <row r="79" spans="1:12">
      <c r="A79" s="1" t="s">
        <v>721</v>
      </c>
      <c r="B79" s="1">
        <v>78</v>
      </c>
      <c r="C79" s="1" t="s">
        <v>85</v>
      </c>
      <c r="D79" s="1">
        <v>1.5527506985414794</v>
      </c>
      <c r="E79" s="1">
        <v>2.1672322743683101</v>
      </c>
      <c r="G79" s="1">
        <v>-0.61448157582683216</v>
      </c>
      <c r="H79" s="1">
        <v>422.71715838968862</v>
      </c>
      <c r="I79" s="1">
        <f t="shared" si="1"/>
        <v>422.10267681386176</v>
      </c>
      <c r="K79" s="1">
        <f>IFERROR(VLOOKUP(A79,'Raw Data - Approved 2014 SWCAP'!$F$4:$R$588,3,FALSE),0)</f>
        <v>2</v>
      </c>
      <c r="L79" s="1">
        <f t="shared" si="2"/>
        <v>0</v>
      </c>
    </row>
    <row r="80" spans="1:12">
      <c r="A80" s="1" t="s">
        <v>722</v>
      </c>
      <c r="B80" s="1">
        <v>79</v>
      </c>
      <c r="C80" s="1" t="s">
        <v>86</v>
      </c>
      <c r="D80" s="1">
        <v>182.59551251035185</v>
      </c>
      <c r="E80" s="1">
        <v>825.45917386694498</v>
      </c>
      <c r="G80" s="1">
        <v>-642.86366135659284</v>
      </c>
      <c r="H80" s="1">
        <v>38.205544802603285</v>
      </c>
      <c r="I80" s="1">
        <f t="shared" si="1"/>
        <v>-604.65811655398954</v>
      </c>
      <c r="K80" s="1">
        <f>IFERROR(VLOOKUP(A80,'Raw Data - Approved 2014 SWCAP'!$F$4:$R$588,3,FALSE),0)</f>
        <v>825</v>
      </c>
      <c r="L80" s="1">
        <f t="shared" si="2"/>
        <v>0</v>
      </c>
    </row>
    <row r="81" spans="1:12">
      <c r="A81" s="1" t="s">
        <v>723</v>
      </c>
      <c r="B81" s="1">
        <v>80</v>
      </c>
      <c r="C81" s="1" t="s">
        <v>87</v>
      </c>
      <c r="D81" s="1">
        <v>7685.4239365398962</v>
      </c>
      <c r="E81" s="1">
        <v>1892.84782482174</v>
      </c>
      <c r="G81" s="1">
        <v>5792.5761117181564</v>
      </c>
      <c r="H81" s="1">
        <v>-6742.8516561476481</v>
      </c>
      <c r="I81" s="1">
        <f t="shared" si="1"/>
        <v>-950.27554442949167</v>
      </c>
      <c r="K81" s="1">
        <f>IFERROR(VLOOKUP(A81,'Raw Data - Approved 2014 SWCAP'!$F$4:$R$588,3,FALSE),0)</f>
        <v>1893</v>
      </c>
      <c r="L81" s="1">
        <f t="shared" si="2"/>
        <v>0</v>
      </c>
    </row>
    <row r="82" spans="1:12">
      <c r="A82" s="1" t="s">
        <v>724</v>
      </c>
      <c r="B82" s="1">
        <v>81</v>
      </c>
      <c r="C82" s="1" t="s">
        <v>88</v>
      </c>
      <c r="D82" s="1">
        <v>341.68687740010137</v>
      </c>
      <c r="E82" s="1">
        <v>415.848528805792</v>
      </c>
      <c r="G82" s="1">
        <v>-74.161651405690279</v>
      </c>
      <c r="H82" s="1">
        <v>5475.7403484662791</v>
      </c>
      <c r="I82" s="1">
        <f t="shared" si="1"/>
        <v>5401.5786970605886</v>
      </c>
      <c r="K82" s="1">
        <f>IFERROR(VLOOKUP(A82,'Raw Data - Approved 2014 SWCAP'!$F$4:$R$588,3,FALSE),0)</f>
        <v>416</v>
      </c>
      <c r="L82" s="1">
        <f t="shared" si="2"/>
        <v>0</v>
      </c>
    </row>
    <row r="83" spans="1:12">
      <c r="A83" s="1" t="s">
        <v>725</v>
      </c>
      <c r="B83" s="1">
        <v>82</v>
      </c>
      <c r="C83" s="1" t="s">
        <v>89</v>
      </c>
      <c r="D83" s="1">
        <v>7905.4183361159749</v>
      </c>
      <c r="E83" s="1">
        <v>8648.9642176791895</v>
      </c>
      <c r="G83" s="1">
        <v>-743.54588156321313</v>
      </c>
      <c r="H83" s="1">
        <v>-819.23667535045684</v>
      </c>
      <c r="I83" s="1">
        <f t="shared" si="1"/>
        <v>-1562.7825569136699</v>
      </c>
      <c r="K83" s="1">
        <f>IFERROR(VLOOKUP(A83,'Raw Data - Approved 2014 SWCAP'!$F$4:$R$588,3,FALSE),0)</f>
        <v>8649</v>
      </c>
      <c r="L83" s="1">
        <f t="shared" si="2"/>
        <v>0</v>
      </c>
    </row>
    <row r="84" spans="1:12">
      <c r="A84" s="1" t="s">
        <v>726</v>
      </c>
      <c r="B84" s="1">
        <v>83</v>
      </c>
      <c r="C84" s="1" t="s">
        <v>90</v>
      </c>
      <c r="D84" s="1">
        <v>220.65404663484182</v>
      </c>
      <c r="E84" s="1">
        <v>201.63929080722801</v>
      </c>
      <c r="G84" s="1">
        <v>19.014755827614106</v>
      </c>
      <c r="H84" s="1">
        <v>2747.5903561861196</v>
      </c>
      <c r="I84" s="1">
        <f t="shared" ref="I84:I147" si="3">SUM(G84:H84)</f>
        <v>2766.6051120137336</v>
      </c>
      <c r="K84" s="1">
        <f>IFERROR(VLOOKUP(A84,'Raw Data - Approved 2014 SWCAP'!$F$4:$R$588,3,FALSE),0)</f>
        <v>202</v>
      </c>
      <c r="L84" s="1">
        <f t="shared" si="2"/>
        <v>0</v>
      </c>
    </row>
    <row r="85" spans="1:12">
      <c r="A85" s="1" t="s">
        <v>727</v>
      </c>
      <c r="B85" s="1">
        <v>84</v>
      </c>
      <c r="C85" s="1" t="s">
        <v>91</v>
      </c>
      <c r="D85" s="1">
        <v>4.2496334907451017</v>
      </c>
      <c r="E85" s="1">
        <v>9.8825791711195006</v>
      </c>
      <c r="G85" s="1">
        <v>-5.6329456803743989</v>
      </c>
      <c r="H85" s="1">
        <v>906.71440360229985</v>
      </c>
      <c r="I85" s="1">
        <f t="shared" si="3"/>
        <v>901.08145792192545</v>
      </c>
      <c r="K85" s="1">
        <f>IFERROR(VLOOKUP(A85,'Raw Data - Approved 2014 SWCAP'!$F$4:$R$588,3,FALSE),0)</f>
        <v>10</v>
      </c>
      <c r="L85" s="1">
        <f t="shared" ref="L85:L148" si="4">ROUND(K85-E85,0)</f>
        <v>0</v>
      </c>
    </row>
    <row r="86" spans="1:12">
      <c r="A86" s="1" t="s">
        <v>728</v>
      </c>
      <c r="B86" s="1">
        <v>85</v>
      </c>
      <c r="C86" s="1" t="s">
        <v>92</v>
      </c>
      <c r="D86" s="1">
        <v>35213.684163071106</v>
      </c>
      <c r="E86" s="1">
        <v>41441.792079197301</v>
      </c>
      <c r="G86" s="1">
        <v>-6228.1079161262132</v>
      </c>
      <c r="H86" s="1">
        <v>2100.1332774690386</v>
      </c>
      <c r="I86" s="1">
        <f t="shared" si="3"/>
        <v>-4127.9746386571751</v>
      </c>
      <c r="K86" s="1">
        <f>IFERROR(VLOOKUP(A86,'Raw Data - Approved 2014 SWCAP'!$F$4:$R$588,3,FALSE),0)</f>
        <v>41442</v>
      </c>
      <c r="L86" s="1">
        <f t="shared" si="4"/>
        <v>0</v>
      </c>
    </row>
    <row r="87" spans="1:12">
      <c r="A87" s="1" t="s">
        <v>730</v>
      </c>
      <c r="B87" s="1">
        <v>87</v>
      </c>
      <c r="C87" s="1" t="s">
        <v>94</v>
      </c>
      <c r="D87" s="1">
        <v>-2414.7761971136997</v>
      </c>
      <c r="E87" s="1">
        <v>-1999.4749049837101</v>
      </c>
      <c r="G87" s="1">
        <v>-415.30129212998821</v>
      </c>
      <c r="H87" s="1">
        <v>882.60157635221708</v>
      </c>
      <c r="I87" s="1">
        <f t="shared" si="3"/>
        <v>467.30028422222887</v>
      </c>
      <c r="K87" s="1">
        <f>IFERROR(VLOOKUP(A87,'Raw Data - Approved 2014 SWCAP'!$F$4:$R$588,3,FALSE),0)</f>
        <v>-1999</v>
      </c>
      <c r="L87" s="1">
        <f t="shared" si="4"/>
        <v>0</v>
      </c>
    </row>
    <row r="88" spans="1:12">
      <c r="A88" s="1" t="s">
        <v>731</v>
      </c>
      <c r="B88" s="1">
        <v>88</v>
      </c>
      <c r="C88" s="1" t="s">
        <v>95</v>
      </c>
      <c r="D88" s="1">
        <v>14567.559719991121</v>
      </c>
      <c r="E88" s="1">
        <v>-4798.6608900576603</v>
      </c>
      <c r="G88" s="1">
        <v>19366.220610048782</v>
      </c>
      <c r="H88" s="1">
        <v>-9990.84086735239</v>
      </c>
      <c r="I88" s="1">
        <f t="shared" si="3"/>
        <v>9375.379742696392</v>
      </c>
      <c r="K88" s="1">
        <f>IFERROR(VLOOKUP(A88,'Raw Data - Approved 2014 SWCAP'!$F$4:$R$588,3,FALSE),0)</f>
        <v>-4799</v>
      </c>
      <c r="L88" s="1">
        <f t="shared" si="4"/>
        <v>0</v>
      </c>
    </row>
    <row r="89" spans="1:12">
      <c r="A89" s="1" t="s">
        <v>732</v>
      </c>
      <c r="B89" s="1">
        <v>89</v>
      </c>
      <c r="C89" s="1" t="s">
        <v>96</v>
      </c>
      <c r="D89" s="1">
        <v>1322.1263579475817</v>
      </c>
      <c r="E89" s="1">
        <v>-6117.9889536201699</v>
      </c>
      <c r="G89" s="1">
        <v>7440.1153115677498</v>
      </c>
      <c r="H89" s="1">
        <v>15594.769104650408</v>
      </c>
      <c r="I89" s="1">
        <f t="shared" si="3"/>
        <v>23034.884416218156</v>
      </c>
      <c r="K89" s="1">
        <f>IFERROR(VLOOKUP(A89,'Raw Data - Approved 2014 SWCAP'!$F$4:$R$588,3,FALSE),0)</f>
        <v>-6118</v>
      </c>
      <c r="L89" s="1">
        <f t="shared" si="4"/>
        <v>0</v>
      </c>
    </row>
    <row r="90" spans="1:12">
      <c r="A90" s="1" t="s">
        <v>733</v>
      </c>
      <c r="B90" s="1">
        <v>90</v>
      </c>
      <c r="C90" s="1" t="s">
        <v>97</v>
      </c>
      <c r="D90" s="1">
        <v>-16054.954000286143</v>
      </c>
      <c r="E90" s="1">
        <v>-10232.8029765186</v>
      </c>
      <c r="G90" s="1">
        <v>-5822.1510237675266</v>
      </c>
      <c r="H90" s="1">
        <v>-30347.499743737451</v>
      </c>
      <c r="I90" s="1">
        <f t="shared" si="3"/>
        <v>-36169.65076750498</v>
      </c>
      <c r="K90" s="1">
        <f>IFERROR(VLOOKUP(A90,'Raw Data - Approved 2014 SWCAP'!$F$4:$R$588,3,FALSE),0)</f>
        <v>-10233</v>
      </c>
      <c r="L90" s="1">
        <f t="shared" si="4"/>
        <v>0</v>
      </c>
    </row>
    <row r="91" spans="1:12">
      <c r="A91" s="1" t="s">
        <v>734</v>
      </c>
      <c r="B91" s="1">
        <v>91</v>
      </c>
      <c r="C91" s="1" t="s">
        <v>98</v>
      </c>
      <c r="D91" s="1">
        <v>-21641.785487180969</v>
      </c>
      <c r="E91" s="1">
        <v>-20566.425113652</v>
      </c>
      <c r="G91" s="1">
        <v>-1075.3603735289944</v>
      </c>
      <c r="H91" s="1">
        <v>-16203.07158053557</v>
      </c>
      <c r="I91" s="1">
        <f t="shared" si="3"/>
        <v>-17278.431954064567</v>
      </c>
      <c r="K91" s="1">
        <f>IFERROR(VLOOKUP(A91,'Raw Data - Approved 2014 SWCAP'!$F$4:$R$588,3,FALSE),0)</f>
        <v>-20566</v>
      </c>
      <c r="L91" s="1">
        <f t="shared" si="4"/>
        <v>0</v>
      </c>
    </row>
    <row r="92" spans="1:12">
      <c r="A92" s="1" t="s">
        <v>735</v>
      </c>
      <c r="B92" s="1">
        <v>92</v>
      </c>
      <c r="C92" s="1" t="s">
        <v>99</v>
      </c>
      <c r="D92" s="1">
        <v>-837.36679896722592</v>
      </c>
      <c r="E92" s="1">
        <v>-935.56949492851402</v>
      </c>
      <c r="G92" s="1">
        <v>98.202695961288455</v>
      </c>
      <c r="H92" s="1">
        <v>5287.4911903244019</v>
      </c>
      <c r="I92" s="1">
        <f t="shared" si="3"/>
        <v>5385.6938862856905</v>
      </c>
      <c r="K92" s="1">
        <f>IFERROR(VLOOKUP(A92,'Raw Data - Approved 2014 SWCAP'!$F$4:$R$588,3,FALSE),0)</f>
        <v>-936</v>
      </c>
      <c r="L92" s="1">
        <f t="shared" si="4"/>
        <v>0</v>
      </c>
    </row>
    <row r="93" spans="1:12">
      <c r="A93" s="1" t="s">
        <v>737</v>
      </c>
      <c r="B93" s="1">
        <v>94</v>
      </c>
      <c r="C93" s="1" t="s">
        <v>101</v>
      </c>
      <c r="D93" s="1">
        <v>-12254.568678253379</v>
      </c>
      <c r="E93" s="1">
        <v>-8855.3199102414801</v>
      </c>
      <c r="G93" s="1">
        <v>-3399.2487680118988</v>
      </c>
      <c r="H93" s="1">
        <v>-15862.352486295678</v>
      </c>
      <c r="I93" s="1">
        <f t="shared" si="3"/>
        <v>-19261.601254307578</v>
      </c>
      <c r="K93" s="1">
        <f>IFERROR(VLOOKUP(A93,'Raw Data - Approved 2014 SWCAP'!$F$4:$R$588,3,FALSE),0)</f>
        <v>-8855</v>
      </c>
      <c r="L93" s="1">
        <f t="shared" si="4"/>
        <v>0</v>
      </c>
    </row>
    <row r="94" spans="1:12">
      <c r="A94" s="1" t="s">
        <v>738</v>
      </c>
      <c r="B94" s="1">
        <v>95</v>
      </c>
      <c r="C94" s="1" t="s">
        <v>102</v>
      </c>
      <c r="D94" s="1">
        <v>108851.35654297788</v>
      </c>
      <c r="E94" s="1">
        <v>-3493.1286201963799</v>
      </c>
      <c r="G94" s="1">
        <v>112344.48516317428</v>
      </c>
      <c r="H94" s="1">
        <v>2932.5874693743076</v>
      </c>
      <c r="I94" s="1">
        <f t="shared" si="3"/>
        <v>115277.07263254859</v>
      </c>
      <c r="K94" s="1">
        <f>IFERROR(VLOOKUP(A94,'Raw Data - Approved 2014 SWCAP'!$F$4:$R$588,3,FALSE),0)</f>
        <v>-3493</v>
      </c>
      <c r="L94" s="1">
        <f t="shared" si="4"/>
        <v>0</v>
      </c>
    </row>
    <row r="95" spans="1:12">
      <c r="A95" s="1" t="s">
        <v>739</v>
      </c>
      <c r="B95" s="1">
        <v>96</v>
      </c>
      <c r="C95" s="1" t="s">
        <v>103</v>
      </c>
      <c r="D95" s="1">
        <v>2871.147417226553</v>
      </c>
      <c r="E95" s="1">
        <v>2284.8232189765799</v>
      </c>
      <c r="G95" s="1">
        <v>586.32419824997646</v>
      </c>
      <c r="H95" s="1">
        <v>3476.9868309522049</v>
      </c>
      <c r="I95" s="1">
        <f t="shared" si="3"/>
        <v>4063.3110292021811</v>
      </c>
      <c r="K95" s="1">
        <f>IFERROR(VLOOKUP(A95,'Raw Data - Approved 2014 SWCAP'!$F$4:$R$588,3,FALSE),0)</f>
        <v>2285</v>
      </c>
      <c r="L95" s="1">
        <f t="shared" si="4"/>
        <v>0</v>
      </c>
    </row>
    <row r="96" spans="1:12">
      <c r="A96" s="1" t="s">
        <v>740</v>
      </c>
      <c r="B96" s="1">
        <v>97</v>
      </c>
      <c r="C96" s="1" t="s">
        <v>104</v>
      </c>
      <c r="D96" s="1">
        <v>189.35386150108462</v>
      </c>
      <c r="E96" s="1">
        <v>174.93898918701001</v>
      </c>
      <c r="G96" s="1">
        <v>14.414872314074513</v>
      </c>
      <c r="H96" s="1">
        <v>3453.9869883009092</v>
      </c>
      <c r="I96" s="1">
        <f t="shared" si="3"/>
        <v>3468.4018606149839</v>
      </c>
      <c r="K96" s="1">
        <f>IFERROR(VLOOKUP(A96,'Raw Data - Approved 2014 SWCAP'!$F$4:$R$588,3,FALSE),0)</f>
        <v>175</v>
      </c>
      <c r="L96" s="1">
        <f t="shared" si="4"/>
        <v>0</v>
      </c>
    </row>
    <row r="97" spans="1:12">
      <c r="A97" s="1" t="s">
        <v>741</v>
      </c>
      <c r="B97" s="1">
        <v>98</v>
      </c>
      <c r="C97" s="1" t="s">
        <v>105</v>
      </c>
      <c r="D97" s="1">
        <v>-24523.126528700996</v>
      </c>
      <c r="E97" s="1">
        <v>-25971.340197677899</v>
      </c>
      <c r="G97" s="1">
        <v>1448.2136689769413</v>
      </c>
      <c r="H97" s="1">
        <v>-14712.758351399749</v>
      </c>
      <c r="I97" s="1">
        <f t="shared" si="3"/>
        <v>-13264.544682422807</v>
      </c>
      <c r="K97" s="1">
        <f>IFERROR(VLOOKUP(A97,'Raw Data - Approved 2014 SWCAP'!$F$4:$R$588,3,FALSE),0)</f>
        <v>-25971</v>
      </c>
      <c r="L97" s="1">
        <f t="shared" si="4"/>
        <v>0</v>
      </c>
    </row>
    <row r="98" spans="1:12">
      <c r="A98" s="1" t="s">
        <v>742</v>
      </c>
      <c r="B98" s="1">
        <v>99</v>
      </c>
      <c r="C98" s="1" t="s">
        <v>106</v>
      </c>
      <c r="D98" s="1">
        <v>-6341.449474991151</v>
      </c>
      <c r="E98" s="1">
        <v>-6754.2302799450999</v>
      </c>
      <c r="G98" s="1">
        <v>412.7808049539513</v>
      </c>
      <c r="H98" s="1">
        <v>-1384.4170620195619</v>
      </c>
      <c r="I98" s="1">
        <f t="shared" si="3"/>
        <v>-971.63625706561061</v>
      </c>
      <c r="K98" s="1">
        <f>IFERROR(VLOOKUP(A98,'Raw Data - Approved 2014 SWCAP'!$F$4:$R$588,3,FALSE),0)</f>
        <v>-6754</v>
      </c>
      <c r="L98" s="1">
        <f t="shared" si="4"/>
        <v>0</v>
      </c>
    </row>
    <row r="99" spans="1:12">
      <c r="A99" s="1" t="s">
        <v>743</v>
      </c>
      <c r="B99" s="1">
        <v>100</v>
      </c>
      <c r="C99" s="1" t="s">
        <v>107</v>
      </c>
      <c r="D99" s="1">
        <v>-4462.2851927313368</v>
      </c>
      <c r="E99" s="1">
        <v>-4849.0750019262996</v>
      </c>
      <c r="G99" s="1">
        <v>386.78980919496792</v>
      </c>
      <c r="H99" s="1">
        <v>-1016.6772368118746</v>
      </c>
      <c r="I99" s="1">
        <f t="shared" si="3"/>
        <v>-629.88742761690673</v>
      </c>
      <c r="K99" s="1">
        <f>IFERROR(VLOOKUP(A99,'Raw Data - Approved 2014 SWCAP'!$F$4:$R$588,3,FALSE),0)</f>
        <v>-4849</v>
      </c>
      <c r="L99" s="1">
        <f t="shared" si="4"/>
        <v>0</v>
      </c>
    </row>
    <row r="100" spans="1:12">
      <c r="A100" s="1" t="s">
        <v>744</v>
      </c>
      <c r="B100" s="1">
        <v>101</v>
      </c>
      <c r="C100" s="1" t="s">
        <v>108</v>
      </c>
      <c r="D100" s="1">
        <v>-6880.8714163627237</v>
      </c>
      <c r="E100" s="1">
        <v>-7347.2296389602598</v>
      </c>
      <c r="G100" s="1">
        <v>466.35822259753962</v>
      </c>
      <c r="H100" s="1">
        <v>6278.3951561087115</v>
      </c>
      <c r="I100" s="1">
        <f t="shared" si="3"/>
        <v>6744.7533787062512</v>
      </c>
      <c r="K100" s="1">
        <f>IFERROR(VLOOKUP(A100,'Raw Data - Approved 2014 SWCAP'!$F$4:$R$588,3,FALSE),0)</f>
        <v>-7347</v>
      </c>
      <c r="L100" s="1">
        <f t="shared" si="4"/>
        <v>0</v>
      </c>
    </row>
    <row r="101" spans="1:12">
      <c r="A101" s="1" t="s">
        <v>745</v>
      </c>
      <c r="B101" s="1">
        <v>102</v>
      </c>
      <c r="C101" s="1" t="s">
        <v>109</v>
      </c>
      <c r="D101" s="1">
        <v>-4347.6370854097622</v>
      </c>
      <c r="E101" s="1">
        <v>-4054.2665916245401</v>
      </c>
      <c r="G101" s="1">
        <v>-293.37049378522369</v>
      </c>
      <c r="H101" s="1">
        <v>793.34740666299808</v>
      </c>
      <c r="I101" s="1">
        <f t="shared" si="3"/>
        <v>499.9769128777744</v>
      </c>
      <c r="K101" s="1">
        <f>IFERROR(VLOOKUP(A101,'Raw Data - Approved 2014 SWCAP'!$F$4:$R$588,3,FALSE),0)</f>
        <v>-4054</v>
      </c>
      <c r="L101" s="1">
        <f t="shared" si="4"/>
        <v>0</v>
      </c>
    </row>
    <row r="102" spans="1:12">
      <c r="A102" s="1" t="s">
        <v>746</v>
      </c>
      <c r="B102" s="1">
        <v>103</v>
      </c>
      <c r="C102" s="1" t="s">
        <v>110</v>
      </c>
      <c r="D102" s="1">
        <v>10588.244774615589</v>
      </c>
      <c r="E102" s="1">
        <v>17327.637407454</v>
      </c>
      <c r="G102" s="1">
        <v>-6739.3926328383841</v>
      </c>
      <c r="H102" s="1">
        <v>10884.312516630003</v>
      </c>
      <c r="I102" s="1">
        <f t="shared" si="3"/>
        <v>4144.9198837916192</v>
      </c>
      <c r="K102" s="1">
        <f>IFERROR(VLOOKUP(A102,'Raw Data - Approved 2014 SWCAP'!$F$4:$R$588,3,FALSE),0)</f>
        <v>17328</v>
      </c>
      <c r="L102" s="1">
        <f t="shared" si="4"/>
        <v>0</v>
      </c>
    </row>
    <row r="103" spans="1:12">
      <c r="A103" s="1" t="s">
        <v>1244</v>
      </c>
      <c r="B103" s="1">
        <v>104</v>
      </c>
      <c r="C103" s="1" t="s">
        <v>111</v>
      </c>
      <c r="D103" s="1">
        <v>-27781.476698475366</v>
      </c>
      <c r="E103" s="1">
        <v>0</v>
      </c>
      <c r="G103" s="1">
        <v>0</v>
      </c>
      <c r="H103" s="1">
        <v>-21952.102691046079</v>
      </c>
      <c r="I103" s="1">
        <f t="shared" si="3"/>
        <v>-21952.102691046079</v>
      </c>
      <c r="K103" s="1">
        <f>IFERROR(VLOOKUP(A103,'Raw Data - Approved 2014 SWCAP'!$F$4:$R$588,3,FALSE),0)</f>
        <v>0</v>
      </c>
      <c r="L103" s="1">
        <f t="shared" si="4"/>
        <v>0</v>
      </c>
    </row>
    <row r="104" spans="1:12">
      <c r="A104" s="1" t="s">
        <v>747</v>
      </c>
      <c r="B104" s="1">
        <v>105</v>
      </c>
      <c r="C104" s="1" t="s">
        <v>112</v>
      </c>
      <c r="D104" s="1">
        <v>12337.365351034116</v>
      </c>
      <c r="E104" s="1">
        <v>5855.3224687878701</v>
      </c>
      <c r="G104" s="1">
        <v>6482.0428822462472</v>
      </c>
      <c r="H104" s="1">
        <v>4574.1432996946369</v>
      </c>
      <c r="I104" s="1">
        <f t="shared" si="3"/>
        <v>11056.186181940884</v>
      </c>
      <c r="K104" s="1">
        <f>IFERROR(VLOOKUP(A104,'Raw Data - Approved 2014 SWCAP'!$F$4:$R$588,3,FALSE),0)</f>
        <v>5855</v>
      </c>
      <c r="L104" s="1">
        <f t="shared" si="4"/>
        <v>0</v>
      </c>
    </row>
    <row r="105" spans="1:12">
      <c r="A105" s="1" t="s">
        <v>748</v>
      </c>
      <c r="B105" s="1">
        <v>106</v>
      </c>
      <c r="C105" s="1" t="s">
        <v>113</v>
      </c>
      <c r="D105" s="1">
        <v>258.08351084178906</v>
      </c>
      <c r="E105" s="1">
        <v>297.084200170408</v>
      </c>
      <c r="G105" s="1">
        <v>-39.000689328619096</v>
      </c>
      <c r="H105" s="1">
        <v>4634.1255243182723</v>
      </c>
      <c r="I105" s="1">
        <f t="shared" si="3"/>
        <v>4595.1248349896532</v>
      </c>
      <c r="K105" s="1">
        <f>IFERROR(VLOOKUP(A105,'Raw Data - Approved 2014 SWCAP'!$F$4:$R$588,3,FALSE),0)</f>
        <v>297</v>
      </c>
      <c r="L105" s="1">
        <f t="shared" si="4"/>
        <v>0</v>
      </c>
    </row>
    <row r="106" spans="1:12">
      <c r="A106" s="1" t="s">
        <v>749</v>
      </c>
      <c r="B106" s="1">
        <v>107</v>
      </c>
      <c r="C106" s="1" t="s">
        <v>114</v>
      </c>
      <c r="D106" s="1">
        <v>198.83381313428521</v>
      </c>
      <c r="E106" s="1">
        <v>327.94558775741302</v>
      </c>
      <c r="G106" s="1">
        <v>-129.11177462312767</v>
      </c>
      <c r="H106" s="1">
        <v>3816.6356300628454</v>
      </c>
      <c r="I106" s="1">
        <f t="shared" si="3"/>
        <v>3687.5238554397179</v>
      </c>
      <c r="K106" s="1">
        <f>IFERROR(VLOOKUP(A106,'Raw Data - Approved 2014 SWCAP'!$F$4:$R$588,3,FALSE),0)</f>
        <v>328</v>
      </c>
      <c r="L106" s="1">
        <f t="shared" si="4"/>
        <v>0</v>
      </c>
    </row>
    <row r="107" spans="1:12">
      <c r="A107" s="1" t="s">
        <v>750</v>
      </c>
      <c r="B107" s="1">
        <v>108</v>
      </c>
      <c r="C107" s="1" t="s">
        <v>115</v>
      </c>
      <c r="D107" s="1">
        <v>786.50909067174723</v>
      </c>
      <c r="E107" s="1">
        <v>988.95143143974803</v>
      </c>
      <c r="G107" s="1">
        <v>-202.44234076800066</v>
      </c>
      <c r="H107" s="1">
        <v>5062.7203789449804</v>
      </c>
      <c r="I107" s="1">
        <f t="shared" si="3"/>
        <v>4860.2780381769799</v>
      </c>
      <c r="K107" s="1">
        <f>IFERROR(VLOOKUP(A107,'Raw Data - Approved 2014 SWCAP'!$F$4:$R$588,3,FALSE),0)</f>
        <v>989</v>
      </c>
      <c r="L107" s="1">
        <f t="shared" si="4"/>
        <v>0</v>
      </c>
    </row>
    <row r="108" spans="1:12">
      <c r="A108" s="1" t="s">
        <v>751</v>
      </c>
      <c r="B108" s="1">
        <v>109</v>
      </c>
      <c r="C108" s="1" t="s">
        <v>116</v>
      </c>
      <c r="D108" s="1">
        <v>15.200612101511327</v>
      </c>
      <c r="E108" s="1">
        <v>14.5638008837551</v>
      </c>
      <c r="G108" s="1">
        <v>0.63681121775627114</v>
      </c>
      <c r="H108" s="1">
        <v>1574.2448851998138</v>
      </c>
      <c r="I108" s="1">
        <f t="shared" si="3"/>
        <v>1574.8816964175701</v>
      </c>
      <c r="K108" s="1">
        <f>IFERROR(VLOOKUP(A108,'Raw Data - Approved 2014 SWCAP'!$F$4:$R$588,3,FALSE),0)</f>
        <v>15</v>
      </c>
      <c r="L108" s="1">
        <f t="shared" si="4"/>
        <v>0</v>
      </c>
    </row>
    <row r="109" spans="1:12">
      <c r="A109" s="1" t="s">
        <v>752</v>
      </c>
      <c r="B109" s="1">
        <v>110</v>
      </c>
      <c r="C109" s="1" t="s">
        <v>117</v>
      </c>
      <c r="D109" s="1">
        <v>0.49034232585520404</v>
      </c>
      <c r="E109" s="1">
        <v>1.0402714916967899</v>
      </c>
      <c r="G109" s="1">
        <v>-0.54992916584158558</v>
      </c>
      <c r="H109" s="1">
        <v>249.03291981110445</v>
      </c>
      <c r="I109" s="1">
        <f t="shared" si="3"/>
        <v>248.48299064526287</v>
      </c>
      <c r="K109" s="1">
        <f>IFERROR(VLOOKUP(A109,'Raw Data - Approved 2014 SWCAP'!$F$4:$R$588,3,FALSE),0)</f>
        <v>1</v>
      </c>
      <c r="L109" s="1">
        <f t="shared" si="4"/>
        <v>0</v>
      </c>
    </row>
    <row r="110" spans="1:12">
      <c r="A110" s="1" t="s">
        <v>753</v>
      </c>
      <c r="B110" s="1">
        <v>111</v>
      </c>
      <c r="C110" s="1" t="s">
        <v>118</v>
      </c>
      <c r="D110" s="1">
        <v>930.0159447053702</v>
      </c>
      <c r="E110" s="1">
        <v>2413.0831035726501</v>
      </c>
      <c r="G110" s="1">
        <v>-1483.0671588672824</v>
      </c>
      <c r="H110" s="1">
        <v>4237.6736399127558</v>
      </c>
      <c r="I110" s="1">
        <f t="shared" si="3"/>
        <v>2754.6064810454736</v>
      </c>
      <c r="K110" s="1">
        <f>IFERROR(VLOOKUP(A110,'Raw Data - Approved 2014 SWCAP'!$F$4:$R$588,3,FALSE),0)</f>
        <v>2413</v>
      </c>
      <c r="L110" s="1">
        <f t="shared" si="4"/>
        <v>0</v>
      </c>
    </row>
    <row r="111" spans="1:12">
      <c r="A111" s="1" t="s">
        <v>754</v>
      </c>
      <c r="B111" s="1">
        <v>112</v>
      </c>
      <c r="C111" s="1" t="s">
        <v>119</v>
      </c>
      <c r="D111" s="1">
        <v>1734.177359107905</v>
      </c>
      <c r="E111" s="1">
        <v>1792.56115877552</v>
      </c>
      <c r="G111" s="1">
        <v>-58.383799667612948</v>
      </c>
      <c r="H111" s="1">
        <v>15287.563755532286</v>
      </c>
      <c r="I111" s="1">
        <f t="shared" si="3"/>
        <v>15229.179955864674</v>
      </c>
      <c r="K111" s="1">
        <f>IFERROR(VLOOKUP(A111,'Raw Data - Approved 2014 SWCAP'!$F$4:$R$588,3,FALSE),0)</f>
        <v>1793</v>
      </c>
      <c r="L111" s="1">
        <f t="shared" si="4"/>
        <v>0</v>
      </c>
    </row>
    <row r="112" spans="1:12">
      <c r="A112" s="1" t="s">
        <v>755</v>
      </c>
      <c r="B112" s="1">
        <v>113</v>
      </c>
      <c r="C112" s="1" t="s">
        <v>120</v>
      </c>
      <c r="D112" s="1">
        <v>26227.724817027261</v>
      </c>
      <c r="E112" s="1">
        <v>2152.38686559282</v>
      </c>
      <c r="G112" s="1">
        <v>24075.337951434445</v>
      </c>
      <c r="H112" s="1">
        <v>3157.8739004160061</v>
      </c>
      <c r="I112" s="1">
        <f t="shared" si="3"/>
        <v>27233.21185185045</v>
      </c>
      <c r="K112" s="1">
        <f>IFERROR(VLOOKUP(A112,'Raw Data - Approved 2014 SWCAP'!$F$4:$R$588,3,FALSE),0)</f>
        <v>2152</v>
      </c>
      <c r="L112" s="1">
        <f t="shared" si="4"/>
        <v>0</v>
      </c>
    </row>
    <row r="113" spans="1:12">
      <c r="A113" s="1" t="s">
        <v>756</v>
      </c>
      <c r="B113" s="1">
        <v>114</v>
      </c>
      <c r="C113" s="1" t="s">
        <v>121</v>
      </c>
      <c r="D113" s="1">
        <v>7861.7873143342622</v>
      </c>
      <c r="E113" s="1">
        <v>17435.5821635346</v>
      </c>
      <c r="G113" s="1">
        <v>-9573.7948492003397</v>
      </c>
      <c r="H113" s="1">
        <v>3868.5606342496626</v>
      </c>
      <c r="I113" s="1">
        <f t="shared" si="3"/>
        <v>-5705.2342149506767</v>
      </c>
      <c r="K113" s="1">
        <f>IFERROR(VLOOKUP(A113,'Raw Data - Approved 2014 SWCAP'!$F$4:$R$588,3,FALSE),0)</f>
        <v>17436</v>
      </c>
      <c r="L113" s="1">
        <f t="shared" si="4"/>
        <v>0</v>
      </c>
    </row>
    <row r="114" spans="1:12">
      <c r="A114" s="1" t="s">
        <v>757</v>
      </c>
      <c r="B114" s="1">
        <v>115</v>
      </c>
      <c r="C114" s="1" t="s">
        <v>122</v>
      </c>
      <c r="D114" s="1">
        <v>12.667176751259436</v>
      </c>
      <c r="E114" s="1">
        <v>12.3965686093867</v>
      </c>
      <c r="G114" s="1">
        <v>0.27060814187269522</v>
      </c>
      <c r="H114" s="1">
        <v>1834.7767549668495</v>
      </c>
      <c r="I114" s="1">
        <f t="shared" si="3"/>
        <v>1835.0473631087223</v>
      </c>
      <c r="K114" s="1">
        <f>IFERROR(VLOOKUP(A114,'Raw Data - Approved 2014 SWCAP'!$F$4:$R$588,3,FALSE),0)</f>
        <v>12</v>
      </c>
      <c r="L114" s="1">
        <f t="shared" si="4"/>
        <v>0</v>
      </c>
    </row>
    <row r="115" spans="1:12">
      <c r="A115" s="1" t="s">
        <v>758</v>
      </c>
      <c r="B115" s="1">
        <v>116</v>
      </c>
      <c r="C115" s="1" t="s">
        <v>123</v>
      </c>
      <c r="D115" s="1">
        <v>80946.294479535471</v>
      </c>
      <c r="E115" s="1">
        <v>1073.11014415913</v>
      </c>
      <c r="G115" s="1">
        <v>79873.184335376354</v>
      </c>
      <c r="H115" s="1">
        <v>18234.941778685657</v>
      </c>
      <c r="I115" s="1">
        <f t="shared" si="3"/>
        <v>98108.126114062004</v>
      </c>
      <c r="K115" s="1">
        <f>IFERROR(VLOOKUP(A115,'Raw Data - Approved 2014 SWCAP'!$F$4:$R$588,3,FALSE),0)</f>
        <v>1073</v>
      </c>
      <c r="L115" s="1">
        <f t="shared" si="4"/>
        <v>0</v>
      </c>
    </row>
    <row r="116" spans="1:12">
      <c r="A116" s="1" t="s">
        <v>760</v>
      </c>
      <c r="B116" s="1">
        <v>118</v>
      </c>
      <c r="C116" s="1" t="s">
        <v>125</v>
      </c>
      <c r="D116" s="1">
        <v>50609.241277116664</v>
      </c>
      <c r="E116" s="1">
        <v>29521.103968921801</v>
      </c>
      <c r="G116" s="1">
        <v>21088.137308194873</v>
      </c>
      <c r="H116" s="1">
        <v>10901.08642185542</v>
      </c>
      <c r="I116" s="1">
        <f t="shared" si="3"/>
        <v>31989.223730050293</v>
      </c>
      <c r="K116" s="1">
        <f>IFERROR(VLOOKUP(A116,'Raw Data - Approved 2014 SWCAP'!$F$4:$R$588,3,FALSE),0)</f>
        <v>29521</v>
      </c>
      <c r="L116" s="1">
        <f t="shared" si="4"/>
        <v>0</v>
      </c>
    </row>
    <row r="117" spans="1:12">
      <c r="A117" s="1" t="s">
        <v>761</v>
      </c>
      <c r="B117" s="1">
        <v>119</v>
      </c>
      <c r="C117" s="1" t="s">
        <v>126</v>
      </c>
      <c r="D117" s="1">
        <v>123.40281867355968</v>
      </c>
      <c r="E117" s="1">
        <v>203.97990166354501</v>
      </c>
      <c r="G117" s="1">
        <v>-80.577082989985797</v>
      </c>
      <c r="H117" s="1">
        <v>2419.4413586198193</v>
      </c>
      <c r="I117" s="1">
        <f t="shared" si="3"/>
        <v>2338.8642756298336</v>
      </c>
      <c r="K117" s="1">
        <f>IFERROR(VLOOKUP(A117,'Raw Data - Approved 2014 SWCAP'!$F$4:$R$588,3,FALSE),0)</f>
        <v>204</v>
      </c>
      <c r="L117" s="1">
        <f t="shared" si="4"/>
        <v>0</v>
      </c>
    </row>
    <row r="118" spans="1:12">
      <c r="A118" s="1" t="s">
        <v>762</v>
      </c>
      <c r="B118" s="1">
        <v>120</v>
      </c>
      <c r="C118" s="1" t="s">
        <v>127</v>
      </c>
      <c r="D118" s="1">
        <v>160.75055915953106</v>
      </c>
      <c r="E118" s="1">
        <v>170.25776747437499</v>
      </c>
      <c r="G118" s="1">
        <v>-9.5072083148435027</v>
      </c>
      <c r="H118" s="1">
        <v>3076.5807216805624</v>
      </c>
      <c r="I118" s="1">
        <f t="shared" si="3"/>
        <v>3067.073513365719</v>
      </c>
      <c r="K118" s="1">
        <f>IFERROR(VLOOKUP(A118,'Raw Data - Approved 2014 SWCAP'!$F$4:$R$588,3,FALSE),0)</f>
        <v>170</v>
      </c>
      <c r="L118" s="1">
        <f t="shared" si="4"/>
        <v>0</v>
      </c>
    </row>
    <row r="119" spans="1:12">
      <c r="A119" s="1" t="s">
        <v>763</v>
      </c>
      <c r="B119" s="1">
        <v>121</v>
      </c>
      <c r="C119" s="1" t="s">
        <v>128</v>
      </c>
      <c r="D119" s="1">
        <v>1.4710269775656122</v>
      </c>
      <c r="E119" s="1">
        <v>0.26006787292419697</v>
      </c>
      <c r="G119" s="1">
        <v>1.210959104641415</v>
      </c>
      <c r="H119" s="1">
        <v>1130.3027934847846</v>
      </c>
      <c r="I119" s="1">
        <f t="shared" si="3"/>
        <v>1131.5137525894261</v>
      </c>
      <c r="K119" s="1">
        <f>IFERROR(VLOOKUP(A119,'Raw Data - Approved 2014 SWCAP'!$F$4:$R$588,3,FALSE),0)</f>
        <v>0</v>
      </c>
      <c r="L119" s="1">
        <f t="shared" si="4"/>
        <v>0</v>
      </c>
    </row>
    <row r="120" spans="1:12">
      <c r="A120" s="1" t="s">
        <v>764</v>
      </c>
      <c r="B120" s="1">
        <v>122</v>
      </c>
      <c r="C120" s="1" t="s">
        <v>129</v>
      </c>
      <c r="D120" s="1">
        <v>570.51329613252983</v>
      </c>
      <c r="E120" s="1">
        <v>454.51195258052201</v>
      </c>
      <c r="G120" s="1">
        <v>116.00134355200758</v>
      </c>
      <c r="H120" s="1">
        <v>4645.0288099925019</v>
      </c>
      <c r="I120" s="1">
        <f t="shared" si="3"/>
        <v>4761.0301535445096</v>
      </c>
      <c r="K120" s="1">
        <f>IFERROR(VLOOKUP(A120,'Raw Data - Approved 2014 SWCAP'!$F$4:$R$588,3,FALSE),0)</f>
        <v>455</v>
      </c>
      <c r="L120" s="1">
        <f t="shared" si="4"/>
        <v>0</v>
      </c>
    </row>
    <row r="121" spans="1:12">
      <c r="A121" s="1" t="s">
        <v>1245</v>
      </c>
      <c r="B121" s="1">
        <v>123</v>
      </c>
      <c r="C121" s="1" t="s">
        <v>130</v>
      </c>
      <c r="D121" s="1">
        <v>2.4517116292760202</v>
      </c>
      <c r="E121" s="1">
        <v>0</v>
      </c>
      <c r="G121" s="1">
        <v>0</v>
      </c>
      <c r="H121" s="1">
        <v>659.50523892578042</v>
      </c>
      <c r="I121" s="1">
        <f t="shared" si="3"/>
        <v>659.50523892578042</v>
      </c>
      <c r="K121" s="1">
        <f>IFERROR(VLOOKUP(A121,'Raw Data - Approved 2014 SWCAP'!$F$4:$R$588,3,FALSE),0)</f>
        <v>0</v>
      </c>
      <c r="L121" s="1">
        <f t="shared" si="4"/>
        <v>0</v>
      </c>
    </row>
    <row r="122" spans="1:12">
      <c r="A122" s="1" t="s">
        <v>1246</v>
      </c>
      <c r="B122" s="1">
        <v>125</v>
      </c>
      <c r="C122" s="1" t="s">
        <v>132</v>
      </c>
      <c r="D122" s="1">
        <v>-3384.0726706318233</v>
      </c>
      <c r="E122" s="1">
        <v>0</v>
      </c>
      <c r="G122" s="1">
        <v>0</v>
      </c>
      <c r="H122" s="1">
        <v>-1196.4213952464113</v>
      </c>
      <c r="I122" s="1">
        <f t="shared" si="3"/>
        <v>-1196.4213952464113</v>
      </c>
      <c r="K122" s="1">
        <f>IFERROR(VLOOKUP(A122,'Raw Data - Approved 2014 SWCAP'!$F$4:$R$588,3,FALSE),0)</f>
        <v>0</v>
      </c>
      <c r="L122" s="1">
        <f t="shared" si="4"/>
        <v>0</v>
      </c>
    </row>
    <row r="123" spans="1:12">
      <c r="A123" s="1" t="s">
        <v>1247</v>
      </c>
      <c r="B123" s="1">
        <v>126</v>
      </c>
      <c r="C123" s="1" t="s">
        <v>133</v>
      </c>
      <c r="D123" s="1">
        <v>3.2689488390346937</v>
      </c>
      <c r="E123" s="1">
        <v>0</v>
      </c>
      <c r="G123" s="1">
        <v>0</v>
      </c>
      <c r="H123" s="1">
        <v>424.43335653018181</v>
      </c>
      <c r="I123" s="1">
        <f t="shared" si="3"/>
        <v>424.43335653018181</v>
      </c>
      <c r="K123" s="1">
        <f>IFERROR(VLOOKUP(A123,'Raw Data - Approved 2014 SWCAP'!$F$4:$R$588,3,FALSE),0)</f>
        <v>0</v>
      </c>
      <c r="L123" s="1">
        <f t="shared" si="4"/>
        <v>0</v>
      </c>
    </row>
    <row r="124" spans="1:12">
      <c r="A124" s="1" t="s">
        <v>766</v>
      </c>
      <c r="B124" s="1">
        <v>127</v>
      </c>
      <c r="C124" s="1" t="s">
        <v>134</v>
      </c>
      <c r="D124" s="1">
        <v>578.76739195109246</v>
      </c>
      <c r="E124" s="1">
        <v>617.14106244912</v>
      </c>
      <c r="G124" s="1">
        <v>-38.373670498027913</v>
      </c>
      <c r="H124" s="1">
        <v>45880.286515853397</v>
      </c>
      <c r="I124" s="1">
        <f t="shared" si="3"/>
        <v>45841.912845355371</v>
      </c>
      <c r="K124" s="1">
        <f>IFERROR(VLOOKUP(A124,'Raw Data - Approved 2014 SWCAP'!$F$4:$R$588,3,FALSE),0)</f>
        <v>617</v>
      </c>
      <c r="L124" s="1">
        <f t="shared" si="4"/>
        <v>0</v>
      </c>
    </row>
    <row r="125" spans="1:12">
      <c r="A125" s="1" t="s">
        <v>767</v>
      </c>
      <c r="B125" s="1">
        <v>128</v>
      </c>
      <c r="C125" s="1" t="s">
        <v>135</v>
      </c>
      <c r="D125" s="1">
        <v>78921.522696977758</v>
      </c>
      <c r="E125" s="1">
        <v>130853.873910825</v>
      </c>
      <c r="G125" s="1">
        <v>-51932.351213847076</v>
      </c>
      <c r="H125" s="1">
        <v>2243.9834237414116</v>
      </c>
      <c r="I125" s="1">
        <f t="shared" si="3"/>
        <v>-49688.367790105665</v>
      </c>
      <c r="K125" s="1">
        <f>IFERROR(VLOOKUP(A125,'Raw Data - Approved 2014 SWCAP'!$F$4:$R$588,3,FALSE),0)</f>
        <v>130854</v>
      </c>
      <c r="L125" s="1">
        <f t="shared" si="4"/>
        <v>0</v>
      </c>
    </row>
    <row r="126" spans="1:12">
      <c r="A126" s="1" t="s">
        <v>768</v>
      </c>
      <c r="B126" s="1">
        <v>129</v>
      </c>
      <c r="C126" s="1" t="s">
        <v>136</v>
      </c>
      <c r="D126" s="1">
        <v>-13032.605784898282</v>
      </c>
      <c r="E126" s="1">
        <v>518.05520286500098</v>
      </c>
      <c r="G126" s="1">
        <v>-13550.660987763284</v>
      </c>
      <c r="H126" s="1">
        <v>-7648.7877556534668</v>
      </c>
      <c r="I126" s="1">
        <f t="shared" si="3"/>
        <v>-21199.448743416749</v>
      </c>
      <c r="K126" s="1">
        <f>IFERROR(VLOOKUP(A126,'Raw Data - Approved 2014 SWCAP'!$F$4:$R$588,3,FALSE),0)</f>
        <v>518</v>
      </c>
      <c r="L126" s="1">
        <f t="shared" si="4"/>
        <v>0</v>
      </c>
    </row>
    <row r="127" spans="1:12">
      <c r="A127" s="1" t="s">
        <v>769</v>
      </c>
      <c r="B127" s="1">
        <v>130</v>
      </c>
      <c r="C127" s="1" t="s">
        <v>137</v>
      </c>
      <c r="D127" s="1">
        <v>46.337349793316783</v>
      </c>
      <c r="E127" s="1">
        <v>67.097511214442903</v>
      </c>
      <c r="G127" s="1">
        <v>-20.760161421126149</v>
      </c>
      <c r="H127" s="1">
        <v>467.50175748446389</v>
      </c>
      <c r="I127" s="1">
        <f t="shared" si="3"/>
        <v>446.74159606333774</v>
      </c>
      <c r="K127" s="1">
        <f>IFERROR(VLOOKUP(A127,'Raw Data - Approved 2014 SWCAP'!$F$4:$R$588,3,FALSE),0)</f>
        <v>67</v>
      </c>
      <c r="L127" s="1">
        <f t="shared" si="4"/>
        <v>0</v>
      </c>
    </row>
    <row r="128" spans="1:12">
      <c r="A128" s="1" t="s">
        <v>770</v>
      </c>
      <c r="B128" s="1">
        <v>131</v>
      </c>
      <c r="C128" s="1" t="s">
        <v>138</v>
      </c>
      <c r="D128" s="1">
        <v>29641.774258951773</v>
      </c>
      <c r="E128" s="1">
        <v>22009.319988979401</v>
      </c>
      <c r="G128" s="1">
        <v>7632.4542699723906</v>
      </c>
      <c r="H128" s="1">
        <v>10107.313945294309</v>
      </c>
      <c r="I128" s="1">
        <f t="shared" si="3"/>
        <v>17739.7682152667</v>
      </c>
      <c r="K128" s="1">
        <f>IFERROR(VLOOKUP(A128,'Raw Data - Approved 2014 SWCAP'!$F$4:$R$588,3,FALSE),0)</f>
        <v>22009</v>
      </c>
      <c r="L128" s="1">
        <f t="shared" si="4"/>
        <v>0</v>
      </c>
    </row>
    <row r="129" spans="1:12">
      <c r="A129" s="1" t="s">
        <v>773</v>
      </c>
      <c r="B129" s="1">
        <v>134</v>
      </c>
      <c r="C129" s="1" t="s">
        <v>141</v>
      </c>
      <c r="D129" s="1">
        <v>31537.087225940853</v>
      </c>
      <c r="E129" s="1">
        <v>38808.961553537403</v>
      </c>
      <c r="G129" s="1">
        <v>-7271.8743275965826</v>
      </c>
      <c r="H129" s="1">
        <v>7366.5413007381003</v>
      </c>
      <c r="I129" s="1">
        <f t="shared" si="3"/>
        <v>94.666973141517701</v>
      </c>
      <c r="K129" s="1">
        <f>IFERROR(VLOOKUP(A129,'Raw Data - Approved 2014 SWCAP'!$F$4:$R$588,3,FALSE),0)</f>
        <v>38809</v>
      </c>
      <c r="L129" s="1">
        <f t="shared" si="4"/>
        <v>0</v>
      </c>
    </row>
    <row r="130" spans="1:12">
      <c r="A130" s="1" t="s">
        <v>774</v>
      </c>
      <c r="B130" s="1">
        <v>135</v>
      </c>
      <c r="C130" s="1" t="s">
        <v>142</v>
      </c>
      <c r="D130" s="1">
        <v>1449.2067440650553</v>
      </c>
      <c r="E130" s="1">
        <v>1115.4311069718799</v>
      </c>
      <c r="G130" s="1">
        <v>333.77563709317292</v>
      </c>
      <c r="H130" s="1">
        <v>9687.1574098302444</v>
      </c>
      <c r="I130" s="1">
        <f t="shared" si="3"/>
        <v>10020.933046923417</v>
      </c>
      <c r="K130" s="1">
        <f>IFERROR(VLOOKUP(A130,'Raw Data - Approved 2014 SWCAP'!$F$4:$R$588,3,FALSE),0)</f>
        <v>1115</v>
      </c>
      <c r="L130" s="1">
        <f t="shared" si="4"/>
        <v>0</v>
      </c>
    </row>
    <row r="131" spans="1:12">
      <c r="A131" s="1" t="s">
        <v>775</v>
      </c>
      <c r="B131" s="1">
        <v>136</v>
      </c>
      <c r="C131" s="1" t="s">
        <v>143</v>
      </c>
      <c r="D131" s="1">
        <v>64.561739570935202</v>
      </c>
      <c r="E131" s="1">
        <v>48.025867200001798</v>
      </c>
      <c r="G131" s="1">
        <v>16.535872370933411</v>
      </c>
      <c r="H131" s="1">
        <v>1117.4727587988027</v>
      </c>
      <c r="I131" s="1">
        <f t="shared" si="3"/>
        <v>1134.0086311697362</v>
      </c>
      <c r="K131" s="1">
        <f>IFERROR(VLOOKUP(A131,'Raw Data - Approved 2014 SWCAP'!$F$4:$R$588,3,FALSE),0)</f>
        <v>48</v>
      </c>
      <c r="L131" s="1">
        <f t="shared" si="4"/>
        <v>0</v>
      </c>
    </row>
    <row r="132" spans="1:12">
      <c r="A132" s="1" t="s">
        <v>776</v>
      </c>
      <c r="B132" s="1">
        <v>137</v>
      </c>
      <c r="C132" s="1" t="s">
        <v>144</v>
      </c>
      <c r="D132" s="1">
        <v>93.491936796392238</v>
      </c>
      <c r="E132" s="1">
        <v>78.193740459208698</v>
      </c>
      <c r="G132" s="1">
        <v>15.298196337183555</v>
      </c>
      <c r="H132" s="1">
        <v>935.82075217868635</v>
      </c>
      <c r="I132" s="1">
        <f t="shared" si="3"/>
        <v>951.11894851586987</v>
      </c>
      <c r="K132" s="1">
        <f>IFERROR(VLOOKUP(A132,'Raw Data - Approved 2014 SWCAP'!$F$4:$R$588,3,FALSE),0)</f>
        <v>78</v>
      </c>
      <c r="L132" s="1">
        <f t="shared" si="4"/>
        <v>0</v>
      </c>
    </row>
    <row r="133" spans="1:12">
      <c r="A133" s="1" t="s">
        <v>777</v>
      </c>
      <c r="B133" s="1">
        <v>138</v>
      </c>
      <c r="C133" s="1" t="s">
        <v>145</v>
      </c>
      <c r="D133" s="1">
        <v>281.29304759893535</v>
      </c>
      <c r="E133" s="1">
        <v>353.43223930398398</v>
      </c>
      <c r="G133" s="1">
        <v>-72.139191705048873</v>
      </c>
      <c r="H133" s="1">
        <v>1875.6403839764714</v>
      </c>
      <c r="I133" s="1">
        <f t="shared" si="3"/>
        <v>1803.5011922714225</v>
      </c>
      <c r="K133" s="1">
        <f>IFERROR(VLOOKUP(A133,'Raw Data - Approved 2014 SWCAP'!$F$4:$R$588,3,FALSE),0)</f>
        <v>353</v>
      </c>
      <c r="L133" s="1">
        <f t="shared" si="4"/>
        <v>0</v>
      </c>
    </row>
    <row r="134" spans="1:12">
      <c r="A134" s="1" t="s">
        <v>778</v>
      </c>
      <c r="B134" s="1">
        <v>139</v>
      </c>
      <c r="C134" s="1" t="s">
        <v>146</v>
      </c>
      <c r="D134" s="1">
        <v>190.00765126889158</v>
      </c>
      <c r="E134" s="1">
        <v>254.693136883764</v>
      </c>
      <c r="G134" s="1">
        <v>-64.68548561487242</v>
      </c>
      <c r="H134" s="1">
        <v>2626.9259385470632</v>
      </c>
      <c r="I134" s="1">
        <f t="shared" si="3"/>
        <v>2562.2404529321907</v>
      </c>
      <c r="K134" s="1">
        <f>IFERROR(VLOOKUP(A134,'Raw Data - Approved 2014 SWCAP'!$F$4:$R$588,3,FALSE),0)</f>
        <v>255</v>
      </c>
      <c r="L134" s="1">
        <f t="shared" si="4"/>
        <v>0</v>
      </c>
    </row>
    <row r="135" spans="1:12">
      <c r="A135" s="1" t="s">
        <v>779</v>
      </c>
      <c r="B135" s="1">
        <v>140</v>
      </c>
      <c r="C135" s="1" t="s">
        <v>147</v>
      </c>
      <c r="D135" s="1">
        <v>1.5527506985414794</v>
      </c>
      <c r="E135" s="1">
        <v>3.55426092996403</v>
      </c>
      <c r="G135" s="1">
        <v>-2.0015102314225515</v>
      </c>
      <c r="H135" s="1">
        <v>422.71715838968862</v>
      </c>
      <c r="I135" s="1">
        <f t="shared" si="3"/>
        <v>420.71564815826605</v>
      </c>
      <c r="K135" s="1">
        <f>IFERROR(VLOOKUP(A135,'Raw Data - Approved 2014 SWCAP'!$F$4:$R$588,3,FALSE),0)</f>
        <v>4</v>
      </c>
      <c r="L135" s="1">
        <f t="shared" si="4"/>
        <v>0</v>
      </c>
    </row>
    <row r="136" spans="1:12">
      <c r="A136" s="1" t="s">
        <v>780</v>
      </c>
      <c r="B136" s="1">
        <v>141</v>
      </c>
      <c r="C136" s="1" t="s">
        <v>148</v>
      </c>
      <c r="D136" s="1">
        <v>99.621215869582301</v>
      </c>
      <c r="E136" s="1">
        <v>82.528205007945303</v>
      </c>
      <c r="G136" s="1">
        <v>17.09301086163698</v>
      </c>
      <c r="H136" s="1">
        <v>3104.9928597954477</v>
      </c>
      <c r="I136" s="1">
        <f t="shared" si="3"/>
        <v>3122.0858706570848</v>
      </c>
      <c r="K136" s="1">
        <f>IFERROR(VLOOKUP(A136,'Raw Data - Approved 2014 SWCAP'!$F$4:$R$588,3,FALSE),0)</f>
        <v>83</v>
      </c>
      <c r="L136" s="1">
        <f t="shared" si="4"/>
        <v>0</v>
      </c>
    </row>
    <row r="137" spans="1:12">
      <c r="A137" s="1" t="s">
        <v>781</v>
      </c>
      <c r="B137" s="1">
        <v>142</v>
      </c>
      <c r="C137" s="1" t="s">
        <v>149</v>
      </c>
      <c r="D137" s="1">
        <v>0</v>
      </c>
      <c r="E137" s="1">
        <v>4.7679110036102896</v>
      </c>
      <c r="G137" s="1">
        <v>-4.7679110036102861</v>
      </c>
      <c r="H137" s="1">
        <v>126.53457879891893</v>
      </c>
      <c r="I137" s="1">
        <f t="shared" si="3"/>
        <v>121.76666779530865</v>
      </c>
      <c r="K137" s="1">
        <f>IFERROR(VLOOKUP(A137,'Raw Data - Approved 2014 SWCAP'!$F$4:$R$588,3,FALSE),0)</f>
        <v>5</v>
      </c>
      <c r="L137" s="1">
        <f t="shared" si="4"/>
        <v>0</v>
      </c>
    </row>
    <row r="138" spans="1:12">
      <c r="A138" s="1" t="s">
        <v>783</v>
      </c>
      <c r="B138" s="1">
        <v>144</v>
      </c>
      <c r="C138" s="1" t="s">
        <v>151</v>
      </c>
      <c r="D138" s="1">
        <v>16522.799458419373</v>
      </c>
      <c r="E138" s="1">
        <v>290.40912476535402</v>
      </c>
      <c r="G138" s="1">
        <v>16232.390333654021</v>
      </c>
      <c r="H138" s="1">
        <v>4560.0817828312702</v>
      </c>
      <c r="I138" s="1">
        <f t="shared" si="3"/>
        <v>20792.472116485289</v>
      </c>
      <c r="K138" s="1">
        <f>IFERROR(VLOOKUP(A138,'Raw Data - Approved 2014 SWCAP'!$F$4:$R$588,3,FALSE),0)</f>
        <v>290</v>
      </c>
      <c r="L138" s="1">
        <f t="shared" si="4"/>
        <v>0</v>
      </c>
    </row>
    <row r="139" spans="1:12">
      <c r="A139" s="1" t="s">
        <v>784</v>
      </c>
      <c r="B139" s="1">
        <v>145</v>
      </c>
      <c r="C139" s="1" t="s">
        <v>152</v>
      </c>
      <c r="D139" s="1">
        <v>0.98068465171040808</v>
      </c>
      <c r="E139" s="1">
        <v>81.4012442252738</v>
      </c>
      <c r="G139" s="1">
        <v>-80.420559573563366</v>
      </c>
      <c r="H139" s="1">
        <v>1780.5916656038787</v>
      </c>
      <c r="I139" s="1">
        <f t="shared" si="3"/>
        <v>1700.1711060303153</v>
      </c>
      <c r="K139" s="1">
        <f>IFERROR(VLOOKUP(A139,'Raw Data - Approved 2014 SWCAP'!$F$4:$R$588,3,FALSE),0)</f>
        <v>81</v>
      </c>
      <c r="L139" s="1">
        <f t="shared" si="4"/>
        <v>0</v>
      </c>
    </row>
    <row r="140" spans="1:12">
      <c r="A140" s="1" t="s">
        <v>1248</v>
      </c>
      <c r="B140" s="1">
        <v>146</v>
      </c>
      <c r="C140" s="1" t="s">
        <v>153</v>
      </c>
      <c r="D140" s="1">
        <v>1.4710269775656122</v>
      </c>
      <c r="E140" s="1">
        <v>0</v>
      </c>
      <c r="G140" s="1">
        <v>0</v>
      </c>
      <c r="H140" s="1">
        <v>348.10993283175117</v>
      </c>
      <c r="I140" s="1">
        <f t="shared" si="3"/>
        <v>348.10993283175117</v>
      </c>
      <c r="K140" s="1">
        <f>IFERROR(VLOOKUP(A140,'Raw Data - Approved 2014 SWCAP'!$F$4:$R$588,3,FALSE),0)</f>
        <v>0</v>
      </c>
      <c r="L140" s="1">
        <f t="shared" si="4"/>
        <v>0</v>
      </c>
    </row>
    <row r="141" spans="1:12">
      <c r="A141" s="1" t="s">
        <v>785</v>
      </c>
      <c r="B141" s="1">
        <v>147</v>
      </c>
      <c r="C141" s="1" t="s">
        <v>154</v>
      </c>
      <c r="D141" s="1">
        <v>3.9227386068416323</v>
      </c>
      <c r="E141" s="1">
        <v>2.3406108563177801</v>
      </c>
      <c r="G141" s="1">
        <v>1.5821277505238558</v>
      </c>
      <c r="H141" s="1">
        <v>1693.1069494840185</v>
      </c>
      <c r="I141" s="1">
        <f t="shared" si="3"/>
        <v>1694.6890772345423</v>
      </c>
      <c r="K141" s="1">
        <f>IFERROR(VLOOKUP(A141,'Raw Data - Approved 2014 SWCAP'!$F$4:$R$588,3,FALSE),0)</f>
        <v>2</v>
      </c>
      <c r="L141" s="1">
        <f t="shared" si="4"/>
        <v>0</v>
      </c>
    </row>
    <row r="142" spans="1:12">
      <c r="A142" s="1" t="s">
        <v>786</v>
      </c>
      <c r="B142" s="1">
        <v>148</v>
      </c>
      <c r="C142" s="1" t="s">
        <v>155</v>
      </c>
      <c r="D142" s="1">
        <v>55.245235379686328</v>
      </c>
      <c r="E142" s="1">
        <v>17.424547485921199</v>
      </c>
      <c r="G142" s="1">
        <v>37.820687893765097</v>
      </c>
      <c r="H142" s="1">
        <v>1997.4986038547011</v>
      </c>
      <c r="I142" s="1">
        <f t="shared" si="3"/>
        <v>2035.3192917484662</v>
      </c>
      <c r="K142" s="1">
        <f>IFERROR(VLOOKUP(A142,'Raw Data - Approved 2014 SWCAP'!$F$4:$R$588,3,FALSE),0)</f>
        <v>17</v>
      </c>
      <c r="L142" s="1">
        <f t="shared" si="4"/>
        <v>0</v>
      </c>
    </row>
    <row r="143" spans="1:12">
      <c r="A143" s="1" t="s">
        <v>787</v>
      </c>
      <c r="B143" s="1">
        <v>149</v>
      </c>
      <c r="C143" s="1" t="s">
        <v>156</v>
      </c>
      <c r="D143" s="1">
        <v>2.2065404663484185</v>
      </c>
      <c r="E143" s="1">
        <v>11.8764328635383</v>
      </c>
      <c r="G143" s="1">
        <v>-9.6698923971899298</v>
      </c>
      <c r="H143" s="1">
        <v>503.81827554943555</v>
      </c>
      <c r="I143" s="1">
        <f t="shared" si="3"/>
        <v>494.14838315224563</v>
      </c>
      <c r="K143" s="1">
        <f>IFERROR(VLOOKUP(A143,'Raw Data - Approved 2014 SWCAP'!$F$4:$R$588,3,FALSE),0)</f>
        <v>12</v>
      </c>
      <c r="L143" s="1">
        <f t="shared" si="4"/>
        <v>0</v>
      </c>
    </row>
    <row r="144" spans="1:12">
      <c r="A144" s="1" t="s">
        <v>788</v>
      </c>
      <c r="B144" s="1">
        <v>150</v>
      </c>
      <c r="C144" s="1" t="s">
        <v>157</v>
      </c>
      <c r="D144" s="1">
        <v>13.402690240042244</v>
      </c>
      <c r="E144" s="1">
        <v>13.090082937184601</v>
      </c>
      <c r="G144" s="1">
        <v>0.3126073028576416</v>
      </c>
      <c r="H144" s="1">
        <v>299.90564136496715</v>
      </c>
      <c r="I144" s="1">
        <f t="shared" si="3"/>
        <v>300.21824866782481</v>
      </c>
      <c r="K144" s="1">
        <f>IFERROR(VLOOKUP(A144,'Raw Data - Approved 2014 SWCAP'!$F$4:$R$588,3,FALSE),0)</f>
        <v>13</v>
      </c>
      <c r="L144" s="1">
        <f t="shared" si="4"/>
        <v>0</v>
      </c>
    </row>
    <row r="145" spans="1:12">
      <c r="A145" s="1" t="s">
        <v>789</v>
      </c>
      <c r="B145" s="1">
        <v>151</v>
      </c>
      <c r="C145" s="1" t="s">
        <v>158</v>
      </c>
      <c r="D145" s="1">
        <v>52.384905145530965</v>
      </c>
      <c r="E145" s="1">
        <v>29.474358931409</v>
      </c>
      <c r="G145" s="1">
        <v>22.910546214121926</v>
      </c>
      <c r="H145" s="1">
        <v>878.45996499321859</v>
      </c>
      <c r="I145" s="1">
        <f t="shared" si="3"/>
        <v>901.37051120734054</v>
      </c>
      <c r="K145" s="1">
        <f>IFERROR(VLOOKUP(A145,'Raw Data - Approved 2014 SWCAP'!$F$4:$R$588,3,FALSE),0)</f>
        <v>29</v>
      </c>
      <c r="L145" s="1">
        <f t="shared" si="4"/>
        <v>0</v>
      </c>
    </row>
    <row r="146" spans="1:12">
      <c r="A146" s="1" t="s">
        <v>790</v>
      </c>
      <c r="B146" s="1">
        <v>152</v>
      </c>
      <c r="C146" s="1" t="s">
        <v>159</v>
      </c>
      <c r="D146" s="1">
        <v>26.233314433253419</v>
      </c>
      <c r="E146" s="1">
        <v>33.375377025272002</v>
      </c>
      <c r="G146" s="1">
        <v>-7.1420625920185827</v>
      </c>
      <c r="H146" s="1">
        <v>1707.2906475431271</v>
      </c>
      <c r="I146" s="1">
        <f t="shared" si="3"/>
        <v>1700.1485849511084</v>
      </c>
      <c r="K146" s="1">
        <f>IFERROR(VLOOKUP(A146,'Raw Data - Approved 2014 SWCAP'!$F$4:$R$588,3,FALSE),0)</f>
        <v>33</v>
      </c>
      <c r="L146" s="1">
        <f t="shared" si="4"/>
        <v>0</v>
      </c>
    </row>
    <row r="147" spans="1:12">
      <c r="A147" s="1" t="s">
        <v>791</v>
      </c>
      <c r="B147" s="1">
        <v>153</v>
      </c>
      <c r="C147" s="1" t="s">
        <v>160</v>
      </c>
      <c r="D147" s="1">
        <v>4735.6124479624741</v>
      </c>
      <c r="E147" s="1">
        <v>1047.29332426574</v>
      </c>
      <c r="G147" s="1">
        <v>3688.3191236967318</v>
      </c>
      <c r="H147" s="1">
        <v>5111.2736740340288</v>
      </c>
      <c r="I147" s="1">
        <f t="shared" si="3"/>
        <v>8799.5927977307601</v>
      </c>
      <c r="K147" s="1">
        <f>IFERROR(VLOOKUP(A147,'Raw Data - Approved 2014 SWCAP'!$F$4:$R$588,3,FALSE),0)</f>
        <v>1047</v>
      </c>
      <c r="L147" s="1">
        <f t="shared" si="4"/>
        <v>0</v>
      </c>
    </row>
    <row r="148" spans="1:12">
      <c r="A148" s="1" t="s">
        <v>792</v>
      </c>
      <c r="B148" s="1">
        <v>154</v>
      </c>
      <c r="C148" s="1" t="s">
        <v>161</v>
      </c>
      <c r="D148" s="1">
        <v>0</v>
      </c>
      <c r="E148" s="1">
        <v>0.34675716389893002</v>
      </c>
      <c r="G148" s="1">
        <v>-0.34675716389892985</v>
      </c>
      <c r="H148" s="1">
        <v>0</v>
      </c>
      <c r="I148" s="1">
        <f t="shared" ref="I148:I211" si="5">SUM(G148:H148)</f>
        <v>-0.34675716389892985</v>
      </c>
      <c r="K148" s="1">
        <f>IFERROR(VLOOKUP(A148,'Raw Data - Approved 2014 SWCAP'!$F$4:$R$588,3,FALSE),0)</f>
        <v>0</v>
      </c>
      <c r="L148" s="1">
        <f t="shared" si="4"/>
        <v>0</v>
      </c>
    </row>
    <row r="149" spans="1:12">
      <c r="A149" s="1" t="s">
        <v>793</v>
      </c>
      <c r="B149" s="1">
        <v>155</v>
      </c>
      <c r="C149" s="1" t="s">
        <v>162</v>
      </c>
      <c r="D149" s="1">
        <v>2.8603302341553571</v>
      </c>
      <c r="E149" s="1">
        <v>2.6873680202167098</v>
      </c>
      <c r="G149" s="1">
        <v>0.17296221393865052</v>
      </c>
      <c r="H149" s="1">
        <v>845.18914561644942</v>
      </c>
      <c r="I149" s="1">
        <f t="shared" si="5"/>
        <v>845.36210783038803</v>
      </c>
      <c r="K149" s="1">
        <f>IFERROR(VLOOKUP(A149,'Raw Data - Approved 2014 SWCAP'!$F$4:$R$588,3,FALSE),0)</f>
        <v>3</v>
      </c>
      <c r="L149" s="1">
        <f t="shared" ref="L149:L212" si="6">ROUND(K149-E149,0)</f>
        <v>0</v>
      </c>
    </row>
    <row r="150" spans="1:12">
      <c r="A150" s="1" t="s">
        <v>794</v>
      </c>
      <c r="B150" s="1">
        <v>156</v>
      </c>
      <c r="C150" s="1" t="s">
        <v>163</v>
      </c>
      <c r="D150" s="1">
        <v>0.89896093073454075</v>
      </c>
      <c r="E150" s="1">
        <v>0.78020361877259203</v>
      </c>
      <c r="G150" s="1">
        <v>0.11875731196194857</v>
      </c>
      <c r="H150" s="1">
        <v>632.64557246745517</v>
      </c>
      <c r="I150" s="1">
        <f t="shared" si="5"/>
        <v>632.76432977941715</v>
      </c>
      <c r="K150" s="1">
        <f>IFERROR(VLOOKUP(A150,'Raw Data - Approved 2014 SWCAP'!$F$4:$R$588,3,FALSE),0)</f>
        <v>1</v>
      </c>
      <c r="L150" s="1">
        <f t="shared" si="6"/>
        <v>0</v>
      </c>
    </row>
    <row r="151" spans="1:12">
      <c r="A151" s="1" t="s">
        <v>795</v>
      </c>
      <c r="B151" s="1">
        <v>157</v>
      </c>
      <c r="C151" s="1" t="s">
        <v>164</v>
      </c>
      <c r="D151" s="1">
        <v>3230.3726106160184</v>
      </c>
      <c r="E151" s="1">
        <v>73.599208037547896</v>
      </c>
      <c r="G151" s="1">
        <v>3156.7734025784707</v>
      </c>
      <c r="H151" s="1">
        <v>2041.8574209712531</v>
      </c>
      <c r="I151" s="1">
        <f t="shared" si="5"/>
        <v>5198.6308235497236</v>
      </c>
      <c r="K151" s="1">
        <f>IFERROR(VLOOKUP(A151,'Raw Data - Approved 2014 SWCAP'!$F$4:$R$588,3,FALSE),0)</f>
        <v>74</v>
      </c>
      <c r="L151" s="1">
        <f t="shared" si="6"/>
        <v>0</v>
      </c>
    </row>
    <row r="152" spans="1:12">
      <c r="A152" s="1" t="s">
        <v>796</v>
      </c>
      <c r="B152" s="1">
        <v>158</v>
      </c>
      <c r="C152" s="1" t="s">
        <v>165</v>
      </c>
      <c r="D152" s="1">
        <v>1.0624083726862754</v>
      </c>
      <c r="E152" s="1">
        <v>12.0498114454878</v>
      </c>
      <c r="G152" s="1">
        <v>-10.987403072801538</v>
      </c>
      <c r="H152" s="1">
        <v>422.22681606383338</v>
      </c>
      <c r="I152" s="1">
        <f t="shared" si="5"/>
        <v>411.23941299103183</v>
      </c>
      <c r="K152" s="1">
        <f>IFERROR(VLOOKUP(A152,'Raw Data - Approved 2014 SWCAP'!$F$4:$R$588,3,FALSE),0)</f>
        <v>12</v>
      </c>
      <c r="L152" s="1">
        <f t="shared" si="6"/>
        <v>0</v>
      </c>
    </row>
    <row r="153" spans="1:12">
      <c r="A153" s="1" t="s">
        <v>797</v>
      </c>
      <c r="B153" s="1">
        <v>159</v>
      </c>
      <c r="C153" s="1" t="s">
        <v>166</v>
      </c>
      <c r="D153" s="1">
        <v>51429.018609023085</v>
      </c>
      <c r="E153" s="1">
        <v>83149.741475967705</v>
      </c>
      <c r="G153" s="1">
        <v>-31720.722866944579</v>
      </c>
      <c r="H153" s="1">
        <v>9546.1148523931224</v>
      </c>
      <c r="I153" s="1">
        <f t="shared" si="5"/>
        <v>-22174.608014551457</v>
      </c>
      <c r="K153" s="1">
        <f>IFERROR(VLOOKUP(A153,'Raw Data - Approved 2014 SWCAP'!$F$4:$R$588,3,FALSE),0)</f>
        <v>83150</v>
      </c>
      <c r="L153" s="1">
        <f t="shared" si="6"/>
        <v>0</v>
      </c>
    </row>
    <row r="154" spans="1:12">
      <c r="A154" s="1" t="s">
        <v>798</v>
      </c>
      <c r="B154" s="1">
        <v>160</v>
      </c>
      <c r="C154" s="1" t="s">
        <v>167</v>
      </c>
      <c r="D154" s="1">
        <v>480.69892678005164</v>
      </c>
      <c r="E154" s="1">
        <v>348.05750326355098</v>
      </c>
      <c r="G154" s="1">
        <v>132.64142351650085</v>
      </c>
      <c r="H154" s="1">
        <v>4716.0266534711791</v>
      </c>
      <c r="I154" s="1">
        <f t="shared" si="5"/>
        <v>4848.6680769876803</v>
      </c>
      <c r="K154" s="1">
        <f>IFERROR(VLOOKUP(A154,'Raw Data - Approved 2014 SWCAP'!$F$4:$R$588,3,FALSE),0)</f>
        <v>348</v>
      </c>
      <c r="L154" s="1">
        <f t="shared" si="6"/>
        <v>0</v>
      </c>
    </row>
    <row r="155" spans="1:12">
      <c r="A155" s="1" t="s">
        <v>799</v>
      </c>
      <c r="B155" s="1">
        <v>161</v>
      </c>
      <c r="C155" s="1" t="s">
        <v>168</v>
      </c>
      <c r="D155" s="1">
        <v>207.33308011577546</v>
      </c>
      <c r="E155" s="1">
        <v>204.06659095452</v>
      </c>
      <c r="G155" s="1">
        <v>3.2664891612552189</v>
      </c>
      <c r="H155" s="1">
        <v>3002.1225201960669</v>
      </c>
      <c r="I155" s="1">
        <f t="shared" si="5"/>
        <v>3005.3890093573223</v>
      </c>
      <c r="K155" s="1">
        <f>IFERROR(VLOOKUP(A155,'Raw Data - Approved 2014 SWCAP'!$F$4:$R$588,3,FALSE),0)</f>
        <v>204</v>
      </c>
      <c r="L155" s="1">
        <f t="shared" si="6"/>
        <v>0</v>
      </c>
    </row>
    <row r="156" spans="1:12">
      <c r="A156" s="1" t="s">
        <v>800</v>
      </c>
      <c r="B156" s="1">
        <v>162</v>
      </c>
      <c r="C156" s="1" t="s">
        <v>169</v>
      </c>
      <c r="D156" s="1">
        <v>3.6775674439140307</v>
      </c>
      <c r="E156" s="1">
        <v>3.9877073848376901</v>
      </c>
      <c r="G156" s="1">
        <v>-0.31013994092366309</v>
      </c>
      <c r="H156" s="1">
        <v>635.42417898063457</v>
      </c>
      <c r="I156" s="1">
        <f t="shared" si="5"/>
        <v>635.11403903971086</v>
      </c>
      <c r="K156" s="1">
        <f>IFERROR(VLOOKUP(A156,'Raw Data - Approved 2014 SWCAP'!$F$4:$R$588,3,FALSE),0)</f>
        <v>4</v>
      </c>
      <c r="L156" s="1">
        <f t="shared" si="6"/>
        <v>0</v>
      </c>
    </row>
    <row r="157" spans="1:12">
      <c r="A157" s="1" t="s">
        <v>801</v>
      </c>
      <c r="B157" s="1">
        <v>163</v>
      </c>
      <c r="C157" s="1" t="s">
        <v>170</v>
      </c>
      <c r="D157" s="1">
        <v>276.7982429452627</v>
      </c>
      <c r="E157" s="1">
        <v>284.60094227004703</v>
      </c>
      <c r="G157" s="1">
        <v>-7.8026993247840011</v>
      </c>
      <c r="H157" s="1">
        <v>3414.1983220282259</v>
      </c>
      <c r="I157" s="1">
        <f t="shared" si="5"/>
        <v>3406.3956227034419</v>
      </c>
      <c r="K157" s="1">
        <f>IFERROR(VLOOKUP(A157,'Raw Data - Approved 2014 SWCAP'!$F$4:$R$588,3,FALSE),0)</f>
        <v>285</v>
      </c>
      <c r="L157" s="1">
        <f t="shared" si="6"/>
        <v>0</v>
      </c>
    </row>
    <row r="158" spans="1:12">
      <c r="A158" s="1" t="s">
        <v>802</v>
      </c>
      <c r="B158" s="1">
        <v>164</v>
      </c>
      <c r="C158" s="1" t="s">
        <v>171</v>
      </c>
      <c r="D158" s="1">
        <v>1385.2987942619272</v>
      </c>
      <c r="E158" s="1">
        <v>1157.64879167658</v>
      </c>
      <c r="G158" s="1">
        <v>227.65000258534994</v>
      </c>
      <c r="H158" s="1">
        <v>12064.948484978002</v>
      </c>
      <c r="I158" s="1">
        <f t="shared" si="5"/>
        <v>12292.598487563351</v>
      </c>
      <c r="K158" s="1">
        <f>IFERROR(VLOOKUP(A158,'Raw Data - Approved 2014 SWCAP'!$F$4:$R$588,3,FALSE),0)</f>
        <v>1158</v>
      </c>
      <c r="L158" s="1">
        <f t="shared" si="6"/>
        <v>0</v>
      </c>
    </row>
    <row r="159" spans="1:12">
      <c r="A159" s="1" t="s">
        <v>803</v>
      </c>
      <c r="B159" s="1">
        <v>165</v>
      </c>
      <c r="C159" s="1" t="s">
        <v>172</v>
      </c>
      <c r="D159" s="1">
        <v>731.34557901303674</v>
      </c>
      <c r="E159" s="1">
        <v>973.86749481014397</v>
      </c>
      <c r="G159" s="1">
        <v>-242.52191579710768</v>
      </c>
      <c r="H159" s="1">
        <v>5241.2098920092476</v>
      </c>
      <c r="I159" s="1">
        <f t="shared" si="5"/>
        <v>4998.6879762121398</v>
      </c>
      <c r="K159" s="1">
        <f>IFERROR(VLOOKUP(A159,'Raw Data - Approved 2014 SWCAP'!$F$4:$R$588,3,FALSE),0)</f>
        <v>974</v>
      </c>
      <c r="L159" s="1">
        <f t="shared" si="6"/>
        <v>0</v>
      </c>
    </row>
    <row r="160" spans="1:12">
      <c r="A160" s="1" t="s">
        <v>804</v>
      </c>
      <c r="B160" s="1">
        <v>166</v>
      </c>
      <c r="C160" s="1" t="s">
        <v>173</v>
      </c>
      <c r="D160" s="1">
        <v>128.71486053699107</v>
      </c>
      <c r="E160" s="1">
        <v>78.453808332132894</v>
      </c>
      <c r="G160" s="1">
        <v>50.261052204858181</v>
      </c>
      <c r="H160" s="1">
        <v>2681.1246981315967</v>
      </c>
      <c r="I160" s="1">
        <f t="shared" si="5"/>
        <v>2731.3857503364547</v>
      </c>
      <c r="K160" s="1">
        <f>IFERROR(VLOOKUP(A160,'Raw Data - Approved 2014 SWCAP'!$F$4:$R$588,3,FALSE),0)</f>
        <v>78</v>
      </c>
      <c r="L160" s="1">
        <f t="shared" si="6"/>
        <v>0</v>
      </c>
    </row>
    <row r="161" spans="1:12">
      <c r="A161" s="1" t="s">
        <v>805</v>
      </c>
      <c r="B161" s="1">
        <v>167</v>
      </c>
      <c r="C161" s="1" t="s">
        <v>174</v>
      </c>
      <c r="D161" s="1">
        <v>0.24517116292760202</v>
      </c>
      <c r="E161" s="1">
        <v>0.43344645487366201</v>
      </c>
      <c r="G161" s="1">
        <v>-0.18827529194606032</v>
      </c>
      <c r="H161" s="1">
        <v>421.40957885407465</v>
      </c>
      <c r="I161" s="1">
        <f t="shared" si="5"/>
        <v>421.22130356212858</v>
      </c>
      <c r="K161" s="1">
        <f>IFERROR(VLOOKUP(A161,'Raw Data - Approved 2014 SWCAP'!$F$4:$R$588,3,FALSE),0)</f>
        <v>0</v>
      </c>
      <c r="L161" s="1">
        <f t="shared" si="6"/>
        <v>0</v>
      </c>
    </row>
    <row r="162" spans="1:12">
      <c r="A162" s="1" t="s">
        <v>806</v>
      </c>
      <c r="B162" s="1">
        <v>168</v>
      </c>
      <c r="C162" s="1" t="s">
        <v>175</v>
      </c>
      <c r="D162" s="1">
        <v>2.1248167453725508</v>
      </c>
      <c r="E162" s="1">
        <v>1.8204751104693799</v>
      </c>
      <c r="G162" s="1">
        <v>0.30434163490316912</v>
      </c>
      <c r="H162" s="1">
        <v>633.87142828209312</v>
      </c>
      <c r="I162" s="1">
        <f t="shared" si="5"/>
        <v>634.17576991699627</v>
      </c>
      <c r="K162" s="1">
        <f>IFERROR(VLOOKUP(A162,'Raw Data - Approved 2014 SWCAP'!$F$4:$R$588,3,FALSE),0)</f>
        <v>2</v>
      </c>
      <c r="L162" s="1">
        <f t="shared" si="6"/>
        <v>0</v>
      </c>
    </row>
    <row r="163" spans="1:12">
      <c r="A163" s="1" t="s">
        <v>807</v>
      </c>
      <c r="B163" s="1">
        <v>169</v>
      </c>
      <c r="C163" s="1" t="s">
        <v>176</v>
      </c>
      <c r="D163" s="1">
        <v>0.73551348878280609</v>
      </c>
      <c r="E163" s="1">
        <v>0.86689290974732502</v>
      </c>
      <c r="G163" s="1">
        <v>-0.1313794209645186</v>
      </c>
      <c r="H163" s="1">
        <v>421.89992117992995</v>
      </c>
      <c r="I163" s="1">
        <f t="shared" si="5"/>
        <v>421.76854175896545</v>
      </c>
      <c r="K163" s="1">
        <f>IFERROR(VLOOKUP(A163,'Raw Data - Approved 2014 SWCAP'!$F$4:$R$588,3,FALSE),0)</f>
        <v>1</v>
      </c>
      <c r="L163" s="1">
        <f t="shared" si="6"/>
        <v>0</v>
      </c>
    </row>
    <row r="164" spans="1:12">
      <c r="A164" s="1" t="s">
        <v>808</v>
      </c>
      <c r="B164" s="1">
        <v>170</v>
      </c>
      <c r="C164" s="1" t="s">
        <v>177</v>
      </c>
      <c r="D164" s="1">
        <v>284.64372015894594</v>
      </c>
      <c r="E164" s="1">
        <v>240.21602529098399</v>
      </c>
      <c r="G164" s="1">
        <v>44.427694867962288</v>
      </c>
      <c r="H164" s="1">
        <v>4909.4381502419419</v>
      </c>
      <c r="I164" s="1">
        <f t="shared" si="5"/>
        <v>4953.8658451099045</v>
      </c>
      <c r="K164" s="1">
        <f>IFERROR(VLOOKUP(A164,'Raw Data - Approved 2014 SWCAP'!$F$4:$R$588,3,FALSE),0)</f>
        <v>240</v>
      </c>
      <c r="L164" s="1">
        <f t="shared" si="6"/>
        <v>0</v>
      </c>
    </row>
    <row r="165" spans="1:12">
      <c r="A165" s="1" t="s">
        <v>809</v>
      </c>
      <c r="B165" s="1">
        <v>171</v>
      </c>
      <c r="C165" s="1" t="s">
        <v>178</v>
      </c>
      <c r="D165" s="1">
        <v>133.20966519066377</v>
      </c>
      <c r="E165" s="1">
        <v>174.50554273213601</v>
      </c>
      <c r="G165" s="1">
        <v>-41.295877541472692</v>
      </c>
      <c r="H165" s="1">
        <v>4534.8014362650101</v>
      </c>
      <c r="I165" s="1">
        <f t="shared" si="5"/>
        <v>4493.5055587235374</v>
      </c>
      <c r="K165" s="1">
        <f>IFERROR(VLOOKUP(A165,'Raw Data - Approved 2014 SWCAP'!$F$4:$R$588,3,FALSE),0)</f>
        <v>175</v>
      </c>
      <c r="L165" s="1">
        <f t="shared" si="6"/>
        <v>0</v>
      </c>
    </row>
    <row r="166" spans="1:12">
      <c r="A166" s="1" t="s">
        <v>1249</v>
      </c>
      <c r="B166" s="1">
        <v>172</v>
      </c>
      <c r="C166" s="1" t="s">
        <v>179</v>
      </c>
      <c r="D166" s="1">
        <v>1.9613693034208162</v>
      </c>
      <c r="E166" s="1">
        <v>0</v>
      </c>
      <c r="G166" s="1">
        <v>0</v>
      </c>
      <c r="H166" s="1">
        <v>1080.1793042910724</v>
      </c>
      <c r="I166" s="1">
        <f t="shared" si="5"/>
        <v>1080.1793042910724</v>
      </c>
      <c r="K166" s="1">
        <f>IFERROR(VLOOKUP(A166,'Raw Data - Approved 2014 SWCAP'!$F$4:$R$588,3,FALSE),0)</f>
        <v>0</v>
      </c>
      <c r="L166" s="1">
        <f t="shared" si="6"/>
        <v>0</v>
      </c>
    </row>
    <row r="167" spans="1:12">
      <c r="A167" s="1" t="s">
        <v>810</v>
      </c>
      <c r="B167" s="1">
        <v>173</v>
      </c>
      <c r="C167" s="1" t="s">
        <v>180</v>
      </c>
      <c r="D167" s="1">
        <v>401.50864115443625</v>
      </c>
      <c r="E167" s="1">
        <v>711.97914677547794</v>
      </c>
      <c r="G167" s="1">
        <v>-310.47050562104147</v>
      </c>
      <c r="H167" s="1">
        <v>8937.3499542855316</v>
      </c>
      <c r="I167" s="1">
        <f t="shared" si="5"/>
        <v>8626.8794486644892</v>
      </c>
      <c r="K167" s="1">
        <f>IFERROR(VLOOKUP(A167,'Raw Data - Approved 2014 SWCAP'!$F$4:$R$588,3,FALSE),0)</f>
        <v>712</v>
      </c>
      <c r="L167" s="1">
        <f t="shared" si="6"/>
        <v>0</v>
      </c>
    </row>
    <row r="168" spans="1:12">
      <c r="A168" s="1" t="s">
        <v>812</v>
      </c>
      <c r="B168" s="1">
        <v>175</v>
      </c>
      <c r="C168" s="1" t="s">
        <v>182</v>
      </c>
      <c r="D168" s="1">
        <v>6310.2281602472594</v>
      </c>
      <c r="E168" s="1">
        <v>136.88239044910301</v>
      </c>
      <c r="G168" s="1">
        <v>6173.3457697981567</v>
      </c>
      <c r="H168" s="1">
        <v>8574.0640476928984</v>
      </c>
      <c r="I168" s="1">
        <f t="shared" si="5"/>
        <v>14747.409817491054</v>
      </c>
      <c r="K168" s="1">
        <f>IFERROR(VLOOKUP(A168,'Raw Data - Approved 2014 SWCAP'!$F$4:$R$588,3,FALSE),0)</f>
        <v>137</v>
      </c>
      <c r="L168" s="1">
        <f t="shared" si="6"/>
        <v>0</v>
      </c>
    </row>
    <row r="169" spans="1:12">
      <c r="A169" s="1" t="s">
        <v>813</v>
      </c>
      <c r="B169" s="1">
        <v>176</v>
      </c>
      <c r="C169" s="1" t="s">
        <v>183</v>
      </c>
      <c r="D169" s="1">
        <v>451.2783872287394</v>
      </c>
      <c r="E169" s="1">
        <v>633.26527057042097</v>
      </c>
      <c r="G169" s="1">
        <v>-181.98688334168122</v>
      </c>
      <c r="H169" s="1">
        <v>7973.2183185926669</v>
      </c>
      <c r="I169" s="1">
        <f t="shared" si="5"/>
        <v>7791.2314352509857</v>
      </c>
      <c r="K169" s="1">
        <f>IFERROR(VLOOKUP(A169,'Raw Data - Approved 2014 SWCAP'!$F$4:$R$588,3,FALSE),0)</f>
        <v>633</v>
      </c>
      <c r="L169" s="1">
        <f t="shared" si="6"/>
        <v>0</v>
      </c>
    </row>
    <row r="170" spans="1:12">
      <c r="A170" s="1" t="s">
        <v>814</v>
      </c>
      <c r="B170" s="1">
        <v>177</v>
      </c>
      <c r="C170" s="1" t="s">
        <v>184</v>
      </c>
      <c r="D170" s="1">
        <v>705.92950178954209</v>
      </c>
      <c r="E170" s="1">
        <v>956.00950086934904</v>
      </c>
      <c r="G170" s="1">
        <v>-250.07999907980752</v>
      </c>
      <c r="H170" s="1">
        <v>11358.026230745792</v>
      </c>
      <c r="I170" s="1">
        <f t="shared" si="5"/>
        <v>11107.946231665985</v>
      </c>
      <c r="K170" s="1">
        <f>IFERROR(VLOOKUP(A170,'Raw Data - Approved 2014 SWCAP'!$F$4:$R$588,3,FALSE),0)</f>
        <v>956</v>
      </c>
      <c r="L170" s="1">
        <f t="shared" si="6"/>
        <v>0</v>
      </c>
    </row>
    <row r="171" spans="1:12">
      <c r="A171" s="1" t="s">
        <v>815</v>
      </c>
      <c r="B171" s="1">
        <v>178</v>
      </c>
      <c r="C171" s="1" t="s">
        <v>185</v>
      </c>
      <c r="D171" s="1">
        <v>453.48492769508783</v>
      </c>
      <c r="E171" s="1">
        <v>684.75870940941195</v>
      </c>
      <c r="G171" s="1">
        <v>-231.27378171432383</v>
      </c>
      <c r="H171" s="1">
        <v>8522.4547269076975</v>
      </c>
      <c r="I171" s="1">
        <f t="shared" si="5"/>
        <v>8291.1809451933732</v>
      </c>
      <c r="K171" s="1">
        <f>IFERROR(VLOOKUP(A171,'Raw Data - Approved 2014 SWCAP'!$F$4:$R$588,3,FALSE),0)</f>
        <v>685</v>
      </c>
      <c r="L171" s="1">
        <f t="shared" si="6"/>
        <v>0</v>
      </c>
    </row>
    <row r="172" spans="1:12">
      <c r="A172" s="1" t="s">
        <v>816</v>
      </c>
      <c r="B172" s="1">
        <v>179</v>
      </c>
      <c r="C172" s="1" t="s">
        <v>186</v>
      </c>
      <c r="D172" s="1">
        <v>91.857462376874892</v>
      </c>
      <c r="E172" s="1">
        <v>98.999170293144502</v>
      </c>
      <c r="G172" s="1">
        <v>-7.141707916269584</v>
      </c>
      <c r="H172" s="1">
        <v>1795.4857202588614</v>
      </c>
      <c r="I172" s="1">
        <f t="shared" si="5"/>
        <v>1788.3440123425919</v>
      </c>
      <c r="K172" s="1">
        <f>IFERROR(VLOOKUP(A172,'Raw Data - Approved 2014 SWCAP'!$F$4:$R$588,3,FALSE),0)</f>
        <v>99</v>
      </c>
      <c r="L172" s="1">
        <f t="shared" si="6"/>
        <v>0</v>
      </c>
    </row>
    <row r="173" spans="1:12">
      <c r="A173" s="1" t="s">
        <v>817</v>
      </c>
      <c r="B173" s="1">
        <v>180</v>
      </c>
      <c r="C173" s="1" t="s">
        <v>187</v>
      </c>
      <c r="D173" s="1">
        <v>384.18321230755237</v>
      </c>
      <c r="E173" s="1">
        <v>513.46067044333995</v>
      </c>
      <c r="G173" s="1">
        <v>-129.27745813578801</v>
      </c>
      <c r="H173" s="1">
        <v>5043.1261868607498</v>
      </c>
      <c r="I173" s="1">
        <f t="shared" si="5"/>
        <v>4913.8487287249618</v>
      </c>
      <c r="K173" s="1">
        <f>IFERROR(VLOOKUP(A173,'Raw Data - Approved 2014 SWCAP'!$F$4:$R$588,3,FALSE),0)</f>
        <v>513</v>
      </c>
      <c r="L173" s="1">
        <f t="shared" si="6"/>
        <v>0</v>
      </c>
    </row>
    <row r="174" spans="1:12">
      <c r="A174" s="1" t="s">
        <v>818</v>
      </c>
      <c r="B174" s="1">
        <v>181</v>
      </c>
      <c r="C174" s="1" t="s">
        <v>188</v>
      </c>
      <c r="D174" s="1">
        <v>119.88869867159738</v>
      </c>
      <c r="E174" s="1">
        <v>98.132277383397096</v>
      </c>
      <c r="G174" s="1">
        <v>21.756421288200237</v>
      </c>
      <c r="H174" s="1">
        <v>3307.2041403561857</v>
      </c>
      <c r="I174" s="1">
        <f t="shared" si="5"/>
        <v>3328.960561644386</v>
      </c>
      <c r="K174" s="1">
        <f>IFERROR(VLOOKUP(A174,'Raw Data - Approved 2014 SWCAP'!$F$4:$R$588,3,FALSE),0)</f>
        <v>98</v>
      </c>
      <c r="L174" s="1">
        <f t="shared" si="6"/>
        <v>0</v>
      </c>
    </row>
    <row r="175" spans="1:12">
      <c r="A175" s="1" t="s">
        <v>819</v>
      </c>
      <c r="B175" s="1">
        <v>182</v>
      </c>
      <c r="C175" s="1" t="s">
        <v>189</v>
      </c>
      <c r="D175" s="1">
        <v>6.4561739570935197</v>
      </c>
      <c r="E175" s="1">
        <v>2.9474358931408999</v>
      </c>
      <c r="G175" s="1">
        <v>3.5087380639526167</v>
      </c>
      <c r="H175" s="1">
        <v>848.78498933938761</v>
      </c>
      <c r="I175" s="1">
        <f t="shared" si="5"/>
        <v>852.2937274033402</v>
      </c>
      <c r="K175" s="1">
        <f>IFERROR(VLOOKUP(A175,'Raw Data - Approved 2014 SWCAP'!$F$4:$R$588,3,FALSE),0)</f>
        <v>3</v>
      </c>
      <c r="L175" s="1">
        <f t="shared" si="6"/>
        <v>0</v>
      </c>
    </row>
    <row r="176" spans="1:12">
      <c r="A176" s="1" t="s">
        <v>820</v>
      </c>
      <c r="B176" s="1">
        <v>183</v>
      </c>
      <c r="C176" s="1" t="s">
        <v>190</v>
      </c>
      <c r="D176" s="1">
        <v>8.4175432605143357</v>
      </c>
      <c r="E176" s="1">
        <v>4.9412895855597503</v>
      </c>
      <c r="G176" s="1">
        <v>3.4762536749545858</v>
      </c>
      <c r="H176" s="1">
        <v>850.74635864280845</v>
      </c>
      <c r="I176" s="1">
        <f t="shared" si="5"/>
        <v>854.22261231776304</v>
      </c>
      <c r="K176" s="1">
        <f>IFERROR(VLOOKUP(A176,'Raw Data - Approved 2014 SWCAP'!$F$4:$R$588,3,FALSE),0)</f>
        <v>5</v>
      </c>
      <c r="L176" s="1">
        <f t="shared" si="6"/>
        <v>0</v>
      </c>
    </row>
    <row r="177" spans="1:12">
      <c r="A177" s="1" t="s">
        <v>821</v>
      </c>
      <c r="B177" s="1">
        <v>184</v>
      </c>
      <c r="C177" s="1" t="s">
        <v>191</v>
      </c>
      <c r="D177" s="1">
        <v>0</v>
      </c>
      <c r="E177" s="1">
        <v>555.93842302095902</v>
      </c>
      <c r="G177" s="1">
        <v>-555.93842302095936</v>
      </c>
      <c r="H177" s="1">
        <v>0</v>
      </c>
      <c r="I177" s="1">
        <f t="shared" si="5"/>
        <v>-555.93842302095936</v>
      </c>
      <c r="K177" s="1">
        <f>IFERROR(VLOOKUP(A177,'Raw Data - Approved 2014 SWCAP'!$F$4:$R$588,3,FALSE),0)</f>
        <v>556</v>
      </c>
      <c r="L177" s="1">
        <f t="shared" si="6"/>
        <v>0</v>
      </c>
    </row>
    <row r="178" spans="1:12">
      <c r="A178" s="1" t="s">
        <v>823</v>
      </c>
      <c r="B178" s="1">
        <v>186</v>
      </c>
      <c r="C178" s="1" t="s">
        <v>193</v>
      </c>
      <c r="D178" s="1">
        <v>0.98068465171040808</v>
      </c>
      <c r="E178" s="1">
        <v>0.52013574584839495</v>
      </c>
      <c r="G178" s="1">
        <v>0.46054890586201336</v>
      </c>
      <c r="H178" s="1">
        <v>26.287600411494196</v>
      </c>
      <c r="I178" s="1">
        <f t="shared" si="5"/>
        <v>26.748149317356209</v>
      </c>
      <c r="K178" s="1">
        <f>IFERROR(VLOOKUP(A178,'Raw Data - Approved 2014 SWCAP'!$F$4:$R$588,3,FALSE),0)</f>
        <v>1</v>
      </c>
      <c r="L178" s="1">
        <f t="shared" si="6"/>
        <v>0</v>
      </c>
    </row>
    <row r="179" spans="1:12">
      <c r="A179" s="1" t="s">
        <v>824</v>
      </c>
      <c r="B179" s="1">
        <v>187</v>
      </c>
      <c r="C179" s="1" t="s">
        <v>194</v>
      </c>
      <c r="D179" s="1">
        <v>82.949576790505347</v>
      </c>
      <c r="E179" s="1">
        <v>94.838084326357304</v>
      </c>
      <c r="G179" s="1">
        <v>-11.888507535851966</v>
      </c>
      <c r="H179" s="1">
        <v>8009.9683478794896</v>
      </c>
      <c r="I179" s="1">
        <f t="shared" si="5"/>
        <v>7998.0798403436374</v>
      </c>
      <c r="K179" s="1">
        <f>IFERROR(VLOOKUP(A179,'Raw Data - Approved 2014 SWCAP'!$F$4:$R$588,3,FALSE),0)</f>
        <v>95</v>
      </c>
      <c r="L179" s="1">
        <f t="shared" si="6"/>
        <v>0</v>
      </c>
    </row>
    <row r="180" spans="1:12">
      <c r="A180" s="1" t="s">
        <v>825</v>
      </c>
      <c r="B180" s="1">
        <v>188</v>
      </c>
      <c r="C180" s="1" t="s">
        <v>195</v>
      </c>
      <c r="D180" s="1">
        <v>14.056480007849181</v>
      </c>
      <c r="E180" s="1">
        <v>6.2416289501807398</v>
      </c>
      <c r="G180" s="1">
        <v>7.8148510576684451</v>
      </c>
      <c r="H180" s="1">
        <v>645.80309154456984</v>
      </c>
      <c r="I180" s="1">
        <f t="shared" si="5"/>
        <v>653.61794260223826</v>
      </c>
      <c r="K180" s="1">
        <f>IFERROR(VLOOKUP(A180,'Raw Data - Approved 2014 SWCAP'!$F$4:$R$588,3,FALSE),0)</f>
        <v>6</v>
      </c>
      <c r="L180" s="1">
        <f t="shared" si="6"/>
        <v>0</v>
      </c>
    </row>
    <row r="181" spans="1:12">
      <c r="A181" s="1" t="s">
        <v>826</v>
      </c>
      <c r="B181" s="1">
        <v>189</v>
      </c>
      <c r="C181" s="1" t="s">
        <v>196</v>
      </c>
      <c r="D181" s="1">
        <v>315.53528668782377</v>
      </c>
      <c r="E181" s="1">
        <v>276.27877033647201</v>
      </c>
      <c r="G181" s="1">
        <v>39.256516351351436</v>
      </c>
      <c r="H181" s="1">
        <v>5250.5410294379471</v>
      </c>
      <c r="I181" s="1">
        <f t="shared" si="5"/>
        <v>5289.797545789299</v>
      </c>
      <c r="K181" s="1">
        <f>IFERROR(VLOOKUP(A181,'Raw Data - Approved 2014 SWCAP'!$F$4:$R$588,3,FALSE),0)</f>
        <v>276</v>
      </c>
      <c r="L181" s="1">
        <f t="shared" si="6"/>
        <v>0</v>
      </c>
    </row>
    <row r="182" spans="1:12">
      <c r="A182" s="1" t="s">
        <v>827</v>
      </c>
      <c r="B182" s="1">
        <v>190</v>
      </c>
      <c r="C182" s="1" t="s">
        <v>197</v>
      </c>
      <c r="D182" s="1">
        <v>104.11602052325499</v>
      </c>
      <c r="E182" s="1">
        <v>99.519306038992895</v>
      </c>
      <c r="G182" s="1">
        <v>4.5967144842621215</v>
      </c>
      <c r="H182" s="1">
        <v>2524.795580564969</v>
      </c>
      <c r="I182" s="1">
        <f t="shared" si="5"/>
        <v>2529.3922950492311</v>
      </c>
      <c r="K182" s="1">
        <f>IFERROR(VLOOKUP(A182,'Raw Data - Approved 2014 SWCAP'!$F$4:$R$588,3,FALSE),0)</f>
        <v>100</v>
      </c>
      <c r="L182" s="1">
        <f t="shared" si="6"/>
        <v>0</v>
      </c>
    </row>
    <row r="183" spans="1:12">
      <c r="A183" s="1" t="s">
        <v>829</v>
      </c>
      <c r="B183" s="1">
        <v>192</v>
      </c>
      <c r="C183" s="1" t="s">
        <v>199</v>
      </c>
      <c r="D183" s="1">
        <v>165.24536381320374</v>
      </c>
      <c r="E183" s="1">
        <v>172.16493187581901</v>
      </c>
      <c r="G183" s="1">
        <v>-6.9195680626149132</v>
      </c>
      <c r="H183" s="1">
        <v>3510.2911228946568</v>
      </c>
      <c r="I183" s="1">
        <f t="shared" si="5"/>
        <v>3503.371554832042</v>
      </c>
      <c r="K183" s="1">
        <f>IFERROR(VLOOKUP(A183,'Raw Data - Approved 2014 SWCAP'!$F$4:$R$588,3,FALSE),0)</f>
        <v>172</v>
      </c>
      <c r="L183" s="1">
        <f t="shared" si="6"/>
        <v>0</v>
      </c>
    </row>
    <row r="184" spans="1:12">
      <c r="A184" s="1" t="s">
        <v>830</v>
      </c>
      <c r="B184" s="1">
        <v>193</v>
      </c>
      <c r="C184" s="1" t="s">
        <v>200</v>
      </c>
      <c r="D184" s="1">
        <v>13.402690240042244</v>
      </c>
      <c r="E184" s="1">
        <v>21.4122548707589</v>
      </c>
      <c r="G184" s="1">
        <v>-8.0095646307166763</v>
      </c>
      <c r="H184" s="1">
        <v>705.28525650602342</v>
      </c>
      <c r="I184" s="1">
        <f t="shared" si="5"/>
        <v>697.27569187530673</v>
      </c>
      <c r="K184" s="1">
        <f>IFERROR(VLOOKUP(A184,'Raw Data - Approved 2014 SWCAP'!$F$4:$R$588,3,FALSE),0)</f>
        <v>21</v>
      </c>
      <c r="L184" s="1">
        <f t="shared" si="6"/>
        <v>0</v>
      </c>
    </row>
    <row r="185" spans="1:12">
      <c r="A185" s="1" t="s">
        <v>831</v>
      </c>
      <c r="B185" s="1">
        <v>194</v>
      </c>
      <c r="C185" s="1" t="s">
        <v>201</v>
      </c>
      <c r="D185" s="1">
        <v>1.6344744195173468</v>
      </c>
      <c r="E185" s="1">
        <v>1.30033936462099</v>
      </c>
      <c r="G185" s="1">
        <v>0.33413505489635986</v>
      </c>
      <c r="H185" s="1">
        <v>843.96328980181147</v>
      </c>
      <c r="I185" s="1">
        <f t="shared" si="5"/>
        <v>844.29742485670783</v>
      </c>
      <c r="K185" s="1">
        <f>IFERROR(VLOOKUP(A185,'Raw Data - Approved 2014 SWCAP'!$F$4:$R$588,3,FALSE),0)</f>
        <v>1</v>
      </c>
      <c r="L185" s="1">
        <f t="shared" si="6"/>
        <v>0</v>
      </c>
    </row>
    <row r="186" spans="1:12">
      <c r="A186" s="1" t="s">
        <v>832</v>
      </c>
      <c r="B186" s="1">
        <v>195</v>
      </c>
      <c r="C186" s="1" t="s">
        <v>202</v>
      </c>
      <c r="D186" s="1">
        <v>1013.5375875427067</v>
      </c>
      <c r="E186" s="1">
        <v>818.26021751049996</v>
      </c>
      <c r="G186" s="1">
        <v>195.27737003220699</v>
      </c>
      <c r="H186" s="1">
        <v>7645.4954012946619</v>
      </c>
      <c r="I186" s="1">
        <f t="shared" si="5"/>
        <v>7840.7727713268687</v>
      </c>
      <c r="K186" s="1">
        <f>IFERROR(VLOOKUP(A186,'Raw Data - Approved 2014 SWCAP'!$F$4:$R$588,3,FALSE),0)</f>
        <v>818</v>
      </c>
      <c r="L186" s="1">
        <f t="shared" si="6"/>
        <v>0</v>
      </c>
    </row>
    <row r="187" spans="1:12">
      <c r="A187" s="1" t="s">
        <v>1250</v>
      </c>
      <c r="B187" s="1">
        <v>196</v>
      </c>
      <c r="C187" s="1" t="s">
        <v>203</v>
      </c>
      <c r="D187" s="1">
        <v>6.8647925619728571</v>
      </c>
      <c r="E187" s="1">
        <v>0</v>
      </c>
      <c r="G187" s="1">
        <v>0</v>
      </c>
      <c r="H187" s="1">
        <v>64279.11368609807</v>
      </c>
      <c r="I187" s="1">
        <f t="shared" si="5"/>
        <v>64279.11368609807</v>
      </c>
      <c r="K187" s="1">
        <f>IFERROR(VLOOKUP(A187,'Raw Data - Approved 2014 SWCAP'!$F$4:$R$588,3,FALSE),0)</f>
        <v>0</v>
      </c>
      <c r="L187" s="1">
        <f t="shared" si="6"/>
        <v>0</v>
      </c>
    </row>
    <row r="188" spans="1:12">
      <c r="A188" s="1" t="s">
        <v>833</v>
      </c>
      <c r="B188" s="1">
        <v>197</v>
      </c>
      <c r="C188" s="1" t="s">
        <v>204</v>
      </c>
      <c r="D188" s="1">
        <v>82016.767026002723</v>
      </c>
      <c r="E188" s="1">
        <v>57381.2539663793</v>
      </c>
      <c r="G188" s="1">
        <v>24635.513059623463</v>
      </c>
      <c r="H188" s="1">
        <v>273787.04399208887</v>
      </c>
      <c r="I188" s="1">
        <f t="shared" si="5"/>
        <v>298422.55705171236</v>
      </c>
      <c r="K188" s="1">
        <f>IFERROR(VLOOKUP(A188,'Raw Data - Approved 2014 SWCAP'!$F$4:$R$588,3,FALSE),0)</f>
        <v>57381</v>
      </c>
      <c r="L188" s="1">
        <f t="shared" si="6"/>
        <v>0</v>
      </c>
    </row>
    <row r="189" spans="1:12">
      <c r="A189" s="1" t="s">
        <v>834</v>
      </c>
      <c r="B189" s="1">
        <v>198</v>
      </c>
      <c r="C189" s="1" t="s">
        <v>205</v>
      </c>
      <c r="D189" s="1">
        <v>5298.0484693133831</v>
      </c>
      <c r="E189" s="1">
        <v>3649.0973258957201</v>
      </c>
      <c r="G189" s="1">
        <v>1648.9511434176584</v>
      </c>
      <c r="H189" s="1">
        <v>1514.1568015954435</v>
      </c>
      <c r="I189" s="1">
        <f t="shared" si="5"/>
        <v>3163.1079450131019</v>
      </c>
      <c r="K189" s="1">
        <f>IFERROR(VLOOKUP(A189,'Raw Data - Approved 2014 SWCAP'!$F$4:$R$588,3,FALSE),0)</f>
        <v>3649</v>
      </c>
      <c r="L189" s="1">
        <f t="shared" si="6"/>
        <v>0</v>
      </c>
    </row>
    <row r="190" spans="1:12">
      <c r="A190" s="1" t="s">
        <v>835</v>
      </c>
      <c r="B190" s="1">
        <v>199</v>
      </c>
      <c r="C190" s="1" t="s">
        <v>206</v>
      </c>
      <c r="D190" s="1">
        <v>6.7830688409969895</v>
      </c>
      <c r="E190" s="1">
        <v>3.3808823480145702</v>
      </c>
      <c r="G190" s="1">
        <v>3.4021864929824233</v>
      </c>
      <c r="H190" s="1">
        <v>1059.6940880688646</v>
      </c>
      <c r="I190" s="1">
        <f t="shared" si="5"/>
        <v>1063.0962745618472</v>
      </c>
      <c r="K190" s="1">
        <f>IFERROR(VLOOKUP(A190,'Raw Data - Approved 2014 SWCAP'!$F$4:$R$588,3,FALSE),0)</f>
        <v>3</v>
      </c>
      <c r="L190" s="1">
        <f t="shared" si="6"/>
        <v>0</v>
      </c>
    </row>
    <row r="191" spans="1:12">
      <c r="A191" s="1" t="s">
        <v>836</v>
      </c>
      <c r="B191" s="1">
        <v>200</v>
      </c>
      <c r="C191" s="1" t="s">
        <v>207</v>
      </c>
      <c r="D191" s="1">
        <v>1.4710269775656122</v>
      </c>
      <c r="E191" s="1">
        <v>1.8204751104693799</v>
      </c>
      <c r="G191" s="1">
        <v>-0.34944813290376964</v>
      </c>
      <c r="H191" s="1">
        <v>843.79984235985978</v>
      </c>
      <c r="I191" s="1">
        <f t="shared" si="5"/>
        <v>843.45039422695606</v>
      </c>
      <c r="K191" s="1">
        <f>IFERROR(VLOOKUP(A191,'Raw Data - Approved 2014 SWCAP'!$F$4:$R$588,3,FALSE),0)</f>
        <v>2</v>
      </c>
      <c r="L191" s="1">
        <f t="shared" si="6"/>
        <v>0</v>
      </c>
    </row>
    <row r="192" spans="1:12">
      <c r="A192" s="1" t="s">
        <v>1251</v>
      </c>
      <c r="B192" s="1">
        <v>201</v>
      </c>
      <c r="C192" s="1" t="s">
        <v>208</v>
      </c>
      <c r="D192" s="1">
        <v>5.2303181424555101</v>
      </c>
      <c r="E192" s="1">
        <v>0</v>
      </c>
      <c r="G192" s="1">
        <v>0</v>
      </c>
      <c r="H192" s="1">
        <v>7552.2160198922247</v>
      </c>
      <c r="I192" s="1">
        <f t="shared" si="5"/>
        <v>7552.2160198922247</v>
      </c>
      <c r="K192" s="1">
        <f>IFERROR(VLOOKUP(A192,'Raw Data - Approved 2014 SWCAP'!$F$4:$R$588,3,FALSE),0)</f>
        <v>0</v>
      </c>
      <c r="L192" s="1">
        <f t="shared" si="6"/>
        <v>0</v>
      </c>
    </row>
    <row r="193" spans="1:12">
      <c r="A193" s="1" t="s">
        <v>837</v>
      </c>
      <c r="B193" s="1">
        <v>202</v>
      </c>
      <c r="C193" s="1" t="s">
        <v>209</v>
      </c>
      <c r="D193" s="1">
        <v>854.74839768659649</v>
      </c>
      <c r="E193" s="1">
        <v>913.79181616465496</v>
      </c>
      <c r="G193" s="1">
        <v>-59.043418478058399</v>
      </c>
      <c r="H193" s="1">
        <v>6986.8271807962819</v>
      </c>
      <c r="I193" s="1">
        <f t="shared" si="5"/>
        <v>6927.7837623182231</v>
      </c>
      <c r="K193" s="1">
        <f>IFERROR(VLOOKUP(A193,'Raw Data - Approved 2014 SWCAP'!$F$4:$R$588,3,FALSE),0)</f>
        <v>914</v>
      </c>
      <c r="L193" s="1">
        <f t="shared" si="6"/>
        <v>0</v>
      </c>
    </row>
    <row r="194" spans="1:12">
      <c r="A194" s="1" t="s">
        <v>838</v>
      </c>
      <c r="B194" s="1">
        <v>203</v>
      </c>
      <c r="C194" s="1" t="s">
        <v>210</v>
      </c>
      <c r="D194" s="1">
        <v>207.08790895284784</v>
      </c>
      <c r="E194" s="1">
        <v>194.5307689473</v>
      </c>
      <c r="G194" s="1">
        <v>12.55714000554819</v>
      </c>
      <c r="H194" s="1">
        <v>607.47198099679986</v>
      </c>
      <c r="I194" s="1">
        <f t="shared" si="5"/>
        <v>620.02912100234801</v>
      </c>
      <c r="K194" s="1">
        <f>IFERROR(VLOOKUP(A194,'Raw Data - Approved 2014 SWCAP'!$F$4:$R$588,3,FALSE),0)</f>
        <v>195</v>
      </c>
      <c r="L194" s="1">
        <f t="shared" si="6"/>
        <v>0</v>
      </c>
    </row>
    <row r="195" spans="1:12">
      <c r="A195" s="1" t="s">
        <v>839</v>
      </c>
      <c r="B195" s="1">
        <v>204</v>
      </c>
      <c r="C195" s="1" t="s">
        <v>211</v>
      </c>
      <c r="D195" s="1">
        <v>60.47555352214183</v>
      </c>
      <c r="E195" s="1">
        <v>59.902300063540103</v>
      </c>
      <c r="G195" s="1">
        <v>0.57325345860169841</v>
      </c>
      <c r="H195" s="1">
        <v>1784.4888033687955</v>
      </c>
      <c r="I195" s="1">
        <f t="shared" si="5"/>
        <v>1785.0620568273973</v>
      </c>
      <c r="K195" s="1">
        <f>IFERROR(VLOOKUP(A195,'Raw Data - Approved 2014 SWCAP'!$F$4:$R$588,3,FALSE),0)</f>
        <v>60</v>
      </c>
      <c r="L195" s="1">
        <f t="shared" si="6"/>
        <v>0</v>
      </c>
    </row>
    <row r="196" spans="1:12">
      <c r="A196" s="1" t="s">
        <v>840</v>
      </c>
      <c r="B196" s="1">
        <v>205</v>
      </c>
      <c r="C196" s="1" t="s">
        <v>212</v>
      </c>
      <c r="D196" s="1">
        <v>355.57990996599875</v>
      </c>
      <c r="E196" s="1">
        <v>332.713498761023</v>
      </c>
      <c r="G196" s="1">
        <v>22.866411204975595</v>
      </c>
      <c r="H196" s="1">
        <v>5960.6529774768933</v>
      </c>
      <c r="I196" s="1">
        <f t="shared" si="5"/>
        <v>5983.5193886818688</v>
      </c>
      <c r="K196" s="1">
        <f>IFERROR(VLOOKUP(A196,'Raw Data - Approved 2014 SWCAP'!$F$4:$R$588,3,FALSE),0)</f>
        <v>333</v>
      </c>
      <c r="L196" s="1">
        <f t="shared" si="6"/>
        <v>0</v>
      </c>
    </row>
    <row r="197" spans="1:12">
      <c r="A197" s="1" t="s">
        <v>841</v>
      </c>
      <c r="B197" s="1">
        <v>206</v>
      </c>
      <c r="C197" s="1" t="s">
        <v>213</v>
      </c>
      <c r="D197" s="1">
        <v>82704.973826595786</v>
      </c>
      <c r="E197" s="1">
        <v>117314.15704414999</v>
      </c>
      <c r="G197" s="1">
        <v>-34609.183217554004</v>
      </c>
      <c r="H197" s="1">
        <v>19749.238538881957</v>
      </c>
      <c r="I197" s="1">
        <f t="shared" si="5"/>
        <v>-14859.944678672047</v>
      </c>
      <c r="K197" s="1">
        <f>IFERROR(VLOOKUP(A197,'Raw Data - Approved 2014 SWCAP'!$F$4:$R$588,3,FALSE),0)</f>
        <v>117314</v>
      </c>
      <c r="L197" s="1">
        <f t="shared" si="6"/>
        <v>0</v>
      </c>
    </row>
    <row r="198" spans="1:12">
      <c r="A198" s="1" t="s">
        <v>842</v>
      </c>
      <c r="B198" s="1">
        <v>207</v>
      </c>
      <c r="C198" s="1" t="s">
        <v>214</v>
      </c>
      <c r="D198" s="1">
        <v>0</v>
      </c>
      <c r="E198" s="1">
        <v>0.17337858194946501</v>
      </c>
      <c r="G198" s="1">
        <v>-0.17337858194946493</v>
      </c>
      <c r="H198" s="1">
        <v>0</v>
      </c>
      <c r="I198" s="1">
        <f t="shared" si="5"/>
        <v>-0.17337858194946493</v>
      </c>
      <c r="K198" s="1">
        <f>IFERROR(VLOOKUP(A198,'Raw Data - Approved 2014 SWCAP'!$F$4:$R$588,3,FALSE),0)</f>
        <v>0</v>
      </c>
      <c r="L198" s="1">
        <f t="shared" si="6"/>
        <v>0</v>
      </c>
    </row>
    <row r="199" spans="1:12">
      <c r="A199" s="1" t="s">
        <v>843</v>
      </c>
      <c r="B199" s="1">
        <v>208</v>
      </c>
      <c r="C199" s="1" t="s">
        <v>215</v>
      </c>
      <c r="D199" s="1">
        <v>17.488876288835609</v>
      </c>
      <c r="E199" s="1">
        <v>24.793137218773499</v>
      </c>
      <c r="G199" s="1">
        <v>-7.3042609299378745</v>
      </c>
      <c r="H199" s="1">
        <v>389.43469790280494</v>
      </c>
      <c r="I199" s="1">
        <f t="shared" si="5"/>
        <v>382.13043697286707</v>
      </c>
      <c r="K199" s="1">
        <f>IFERROR(VLOOKUP(A199,'Raw Data - Approved 2014 SWCAP'!$F$4:$R$588,3,FALSE),0)</f>
        <v>25</v>
      </c>
      <c r="L199" s="1">
        <f t="shared" si="6"/>
        <v>0</v>
      </c>
    </row>
    <row r="200" spans="1:12">
      <c r="A200" s="1" t="s">
        <v>844</v>
      </c>
      <c r="B200" s="1">
        <v>209</v>
      </c>
      <c r="C200" s="1" t="s">
        <v>216</v>
      </c>
      <c r="D200" s="1">
        <v>177.9125405644632</v>
      </c>
      <c r="E200" s="1">
        <v>53.400603240435203</v>
      </c>
      <c r="G200" s="1">
        <v>124.511937324028</v>
      </c>
      <c r="H200" s="1">
        <v>9941.0779496801624</v>
      </c>
      <c r="I200" s="1">
        <f t="shared" si="5"/>
        <v>10065.589887004191</v>
      </c>
      <c r="K200" s="1">
        <f>IFERROR(VLOOKUP(A200,'Raw Data - Approved 2014 SWCAP'!$F$4:$R$588,3,FALSE),0)</f>
        <v>53</v>
      </c>
      <c r="L200" s="1">
        <f t="shared" si="6"/>
        <v>0</v>
      </c>
    </row>
    <row r="201" spans="1:12">
      <c r="A201" s="1" t="s">
        <v>845</v>
      </c>
      <c r="B201" s="1">
        <v>210</v>
      </c>
      <c r="C201" s="1" t="s">
        <v>217</v>
      </c>
      <c r="D201" s="1">
        <v>324.68834343712092</v>
      </c>
      <c r="E201" s="1">
        <v>233.80101775885299</v>
      </c>
      <c r="G201" s="1">
        <v>90.887325678267487</v>
      </c>
      <c r="H201" s="1">
        <v>3087.9319811514129</v>
      </c>
      <c r="I201" s="1">
        <f t="shared" si="5"/>
        <v>3178.8193068296805</v>
      </c>
      <c r="K201" s="1">
        <f>IFERROR(VLOOKUP(A201,'Raw Data - Approved 2014 SWCAP'!$F$4:$R$588,3,FALSE),0)</f>
        <v>234</v>
      </c>
      <c r="L201" s="1">
        <f t="shared" si="6"/>
        <v>0</v>
      </c>
    </row>
    <row r="202" spans="1:12">
      <c r="A202" s="1" t="s">
        <v>846</v>
      </c>
      <c r="B202" s="1">
        <v>211</v>
      </c>
      <c r="C202" s="1" t="s">
        <v>218</v>
      </c>
      <c r="D202" s="1">
        <v>0</v>
      </c>
      <c r="E202" s="1">
        <v>18443.2000189664</v>
      </c>
      <c r="G202" s="1">
        <v>-18443.200018966359</v>
      </c>
      <c r="H202" s="1">
        <v>0</v>
      </c>
      <c r="I202" s="1">
        <f t="shared" si="5"/>
        <v>-18443.200018966359</v>
      </c>
      <c r="K202" s="1">
        <f>IFERROR(VLOOKUP(A202,'Raw Data - Approved 2014 SWCAP'!$F$4:$R$588,3,FALSE),0)</f>
        <v>18443</v>
      </c>
      <c r="L202" s="1">
        <f t="shared" si="6"/>
        <v>0</v>
      </c>
    </row>
    <row r="203" spans="1:12">
      <c r="A203" s="1" t="s">
        <v>847</v>
      </c>
      <c r="B203" s="1">
        <v>212</v>
      </c>
      <c r="C203" s="1" t="s">
        <v>219</v>
      </c>
      <c r="D203" s="1">
        <v>80947.21235089167</v>
      </c>
      <c r="E203" s="1">
        <v>52348.171932075602</v>
      </c>
      <c r="G203" s="1">
        <v>28599.040418816025</v>
      </c>
      <c r="H203" s="1">
        <v>20993.889483587693</v>
      </c>
      <c r="I203" s="1">
        <f t="shared" si="5"/>
        <v>49592.929902403717</v>
      </c>
      <c r="K203" s="1">
        <f>IFERROR(VLOOKUP(A203,'Raw Data - Approved 2014 SWCAP'!$F$4:$R$588,3,FALSE),0)</f>
        <v>52348</v>
      </c>
      <c r="L203" s="1">
        <f t="shared" si="6"/>
        <v>0</v>
      </c>
    </row>
    <row r="204" spans="1:12">
      <c r="A204" s="1" t="s">
        <v>848</v>
      </c>
      <c r="B204" s="1">
        <v>213</v>
      </c>
      <c r="C204" s="1" t="s">
        <v>220</v>
      </c>
      <c r="D204" s="1">
        <v>18.796455824449488</v>
      </c>
      <c r="E204" s="1">
        <v>22.4525263624557</v>
      </c>
      <c r="G204" s="1">
        <v>-3.6560705380062202</v>
      </c>
      <c r="H204" s="1">
        <v>1240.7290076035006</v>
      </c>
      <c r="I204" s="1">
        <f t="shared" si="5"/>
        <v>1237.0729370654944</v>
      </c>
      <c r="K204" s="1">
        <f>IFERROR(VLOOKUP(A204,'Raw Data - Approved 2014 SWCAP'!$F$4:$R$588,3,FALSE),0)</f>
        <v>22</v>
      </c>
      <c r="L204" s="1">
        <f t="shared" si="6"/>
        <v>0</v>
      </c>
    </row>
    <row r="205" spans="1:12">
      <c r="A205" s="1" t="s">
        <v>849</v>
      </c>
      <c r="B205" s="1">
        <v>214</v>
      </c>
      <c r="C205" s="1" t="s">
        <v>221</v>
      </c>
      <c r="D205" s="1">
        <v>168.75948381516605</v>
      </c>
      <c r="E205" s="1">
        <v>189.069343615892</v>
      </c>
      <c r="G205" s="1">
        <v>-20.309859800725448</v>
      </c>
      <c r="H205" s="1">
        <v>2979.3320240520525</v>
      </c>
      <c r="I205" s="1">
        <f t="shared" si="5"/>
        <v>2959.022164251327</v>
      </c>
      <c r="K205" s="1">
        <f>IFERROR(VLOOKUP(A205,'Raw Data - Approved 2014 SWCAP'!$F$4:$R$588,3,FALSE),0)</f>
        <v>189</v>
      </c>
      <c r="L205" s="1">
        <f t="shared" si="6"/>
        <v>0</v>
      </c>
    </row>
    <row r="206" spans="1:12">
      <c r="A206" s="1" t="s">
        <v>850</v>
      </c>
      <c r="B206" s="1">
        <v>215</v>
      </c>
      <c r="C206" s="1" t="s">
        <v>222</v>
      </c>
      <c r="D206" s="1">
        <v>218.03888756361405</v>
      </c>
      <c r="E206" s="1">
        <v>516.06134917258203</v>
      </c>
      <c r="G206" s="1">
        <v>-298.02246160896829</v>
      </c>
      <c r="H206" s="1">
        <v>2132.5391386219358</v>
      </c>
      <c r="I206" s="1">
        <f t="shared" si="5"/>
        <v>1834.5166770129674</v>
      </c>
      <c r="K206" s="1">
        <f>IFERROR(VLOOKUP(A206,'Raw Data - Approved 2014 SWCAP'!$F$4:$R$588,3,FALSE),0)</f>
        <v>516</v>
      </c>
      <c r="L206" s="1">
        <f t="shared" si="6"/>
        <v>0</v>
      </c>
    </row>
    <row r="207" spans="1:12">
      <c r="A207" s="1" t="s">
        <v>851</v>
      </c>
      <c r="B207" s="1">
        <v>216</v>
      </c>
      <c r="C207" s="1" t="s">
        <v>223</v>
      </c>
      <c r="D207" s="1">
        <v>0</v>
      </c>
      <c r="E207" s="1">
        <v>1.8204751104693799</v>
      </c>
      <c r="G207" s="1">
        <v>-1.8204751104693819</v>
      </c>
      <c r="H207" s="1">
        <v>0</v>
      </c>
      <c r="I207" s="1">
        <f t="shared" si="5"/>
        <v>-1.8204751104693819</v>
      </c>
      <c r="K207" s="1">
        <f>IFERROR(VLOOKUP(A207,'Raw Data - Approved 2014 SWCAP'!$F$4:$R$588,3,FALSE),0)</f>
        <v>2</v>
      </c>
      <c r="L207" s="1">
        <f t="shared" si="6"/>
        <v>0</v>
      </c>
    </row>
    <row r="208" spans="1:12">
      <c r="A208" s="1" t="s">
        <v>852</v>
      </c>
      <c r="B208" s="1">
        <v>217</v>
      </c>
      <c r="C208" s="1" t="s">
        <v>224</v>
      </c>
      <c r="D208" s="1">
        <v>327.38522622932459</v>
      </c>
      <c r="E208" s="1">
        <v>291.53608554802503</v>
      </c>
      <c r="G208" s="1">
        <v>35.849140681299289</v>
      </c>
      <c r="H208" s="1">
        <v>2963.6015394260003</v>
      </c>
      <c r="I208" s="1">
        <f t="shared" si="5"/>
        <v>2999.4506801072994</v>
      </c>
      <c r="K208" s="1">
        <f>IFERROR(VLOOKUP(A208,'Raw Data - Approved 2014 SWCAP'!$F$4:$R$588,3,FALSE),0)</f>
        <v>292</v>
      </c>
      <c r="L208" s="1">
        <f t="shared" si="6"/>
        <v>0</v>
      </c>
    </row>
    <row r="209" spans="1:12">
      <c r="A209" s="1" t="s">
        <v>853</v>
      </c>
      <c r="B209" s="1">
        <v>218</v>
      </c>
      <c r="C209" s="1" t="s">
        <v>225</v>
      </c>
      <c r="D209" s="1">
        <v>28561.257258974681</v>
      </c>
      <c r="E209" s="1">
        <v>105304.773721463</v>
      </c>
      <c r="G209" s="1">
        <v>-76743.516462488071</v>
      </c>
      <c r="H209" s="1">
        <v>30861.016435816178</v>
      </c>
      <c r="I209" s="1">
        <f t="shared" si="5"/>
        <v>-45882.500026671893</v>
      </c>
      <c r="K209" s="1">
        <f>IFERROR(VLOOKUP(A209,'Raw Data - Approved 2014 SWCAP'!$F$4:$R$588,3,FALSE),0)</f>
        <v>105305</v>
      </c>
      <c r="L209" s="1">
        <f t="shared" si="6"/>
        <v>0</v>
      </c>
    </row>
    <row r="210" spans="1:12">
      <c r="A210" s="1" t="s">
        <v>855</v>
      </c>
      <c r="B210" s="1">
        <v>220</v>
      </c>
      <c r="C210" s="1" t="s">
        <v>227</v>
      </c>
      <c r="D210" s="1">
        <v>8629.044250399882</v>
      </c>
      <c r="E210" s="1">
        <v>5767.9586642947997</v>
      </c>
      <c r="G210" s="1">
        <v>2861.0855861050813</v>
      </c>
      <c r="H210" s="1">
        <v>32167.968483785648</v>
      </c>
      <c r="I210" s="1">
        <f t="shared" si="5"/>
        <v>35029.054069890728</v>
      </c>
      <c r="K210" s="1">
        <f>IFERROR(VLOOKUP(A210,'Raw Data - Approved 2014 SWCAP'!$F$4:$R$588,3,FALSE),0)</f>
        <v>5768</v>
      </c>
      <c r="L210" s="1">
        <f t="shared" si="6"/>
        <v>0</v>
      </c>
    </row>
    <row r="211" spans="1:12">
      <c r="A211" s="1" t="s">
        <v>856</v>
      </c>
      <c r="B211" s="1">
        <v>221</v>
      </c>
      <c r="C211" s="1" t="s">
        <v>228</v>
      </c>
      <c r="D211" s="1">
        <v>5597.0942021952014</v>
      </c>
      <c r="E211" s="1">
        <v>5411.8390569705998</v>
      </c>
      <c r="G211" s="1">
        <v>185.25514522460406</v>
      </c>
      <c r="H211" s="1">
        <v>20210.878815666703</v>
      </c>
      <c r="I211" s="1">
        <f t="shared" si="5"/>
        <v>20396.133960891308</v>
      </c>
      <c r="K211" s="1">
        <f>IFERROR(VLOOKUP(A211,'Raw Data - Approved 2014 SWCAP'!$F$4:$R$588,3,FALSE),0)</f>
        <v>5412</v>
      </c>
      <c r="L211" s="1">
        <f t="shared" si="6"/>
        <v>0</v>
      </c>
    </row>
    <row r="212" spans="1:12">
      <c r="A212" s="1" t="s">
        <v>857</v>
      </c>
      <c r="B212" s="1">
        <v>222</v>
      </c>
      <c r="C212" s="1" t="s">
        <v>229</v>
      </c>
      <c r="D212" s="1">
        <v>0.81723720975867342</v>
      </c>
      <c r="E212" s="1">
        <v>1.30033936462099</v>
      </c>
      <c r="G212" s="1">
        <v>-0.48310215486231362</v>
      </c>
      <c r="H212" s="1">
        <v>421.98164490090579</v>
      </c>
      <c r="I212" s="1">
        <f t="shared" ref="I212:I275" si="7">SUM(G212:H212)</f>
        <v>421.49854274604348</v>
      </c>
      <c r="K212" s="1">
        <f>IFERROR(VLOOKUP(A212,'Raw Data - Approved 2014 SWCAP'!$F$4:$R$588,3,FALSE),0)</f>
        <v>1</v>
      </c>
      <c r="L212" s="1">
        <f t="shared" si="6"/>
        <v>0</v>
      </c>
    </row>
    <row r="213" spans="1:12">
      <c r="A213" s="1" t="s">
        <v>858</v>
      </c>
      <c r="B213" s="1">
        <v>223</v>
      </c>
      <c r="C213" s="1" t="s">
        <v>230</v>
      </c>
      <c r="D213" s="1">
        <v>305.40154528681626</v>
      </c>
      <c r="E213" s="1">
        <v>191.323265181235</v>
      </c>
      <c r="G213" s="1">
        <v>114.0782801055817</v>
      </c>
      <c r="H213" s="1">
        <v>6177.9090444071771</v>
      </c>
      <c r="I213" s="1">
        <f t="shared" si="7"/>
        <v>6291.9873245127592</v>
      </c>
      <c r="K213" s="1">
        <f>IFERROR(VLOOKUP(A213,'Raw Data - Approved 2014 SWCAP'!$F$4:$R$588,3,FALSE),0)</f>
        <v>191</v>
      </c>
      <c r="L213" s="1">
        <f t="shared" ref="L213:L276" si="8">ROUND(K213-E213,0)</f>
        <v>0</v>
      </c>
    </row>
    <row r="214" spans="1:12">
      <c r="A214" s="1" t="s">
        <v>859</v>
      </c>
      <c r="B214" s="1">
        <v>224</v>
      </c>
      <c r="C214" s="1" t="s">
        <v>231</v>
      </c>
      <c r="D214" s="1">
        <v>2348.1676747995962</v>
      </c>
      <c r="E214" s="1">
        <v>2344.5118744116398</v>
      </c>
      <c r="G214" s="1">
        <v>3.6558003879567695</v>
      </c>
      <c r="H214" s="1">
        <v>2845.2528297700942</v>
      </c>
      <c r="I214" s="1">
        <f t="shared" si="7"/>
        <v>2848.908630158051</v>
      </c>
      <c r="K214" s="1">
        <f>IFERROR(VLOOKUP(A214,'Raw Data - Approved 2014 SWCAP'!$F$4:$R$588,3,FALSE),0)</f>
        <v>2345</v>
      </c>
      <c r="L214" s="1">
        <f t="shared" si="8"/>
        <v>0</v>
      </c>
    </row>
    <row r="215" spans="1:12">
      <c r="A215" s="1" t="s">
        <v>860</v>
      </c>
      <c r="B215" s="1">
        <v>225</v>
      </c>
      <c r="C215" s="1" t="s">
        <v>232</v>
      </c>
      <c r="D215" s="1">
        <v>1360.3730593642877</v>
      </c>
      <c r="E215" s="1">
        <v>4167.4142850283097</v>
      </c>
      <c r="G215" s="1">
        <v>-2807.0412256640257</v>
      </c>
      <c r="H215" s="1">
        <v>8825.3876879289091</v>
      </c>
      <c r="I215" s="1">
        <f t="shared" si="7"/>
        <v>6018.3464622648835</v>
      </c>
      <c r="K215" s="1">
        <f>IFERROR(VLOOKUP(A215,'Raw Data - Approved 2014 SWCAP'!$F$4:$R$588,3,FALSE),0)</f>
        <v>4167</v>
      </c>
      <c r="L215" s="1">
        <f t="shared" si="8"/>
        <v>0</v>
      </c>
    </row>
    <row r="216" spans="1:12">
      <c r="A216" s="1" t="s">
        <v>861</v>
      </c>
      <c r="B216" s="1">
        <v>226</v>
      </c>
      <c r="C216" s="1" t="s">
        <v>233</v>
      </c>
      <c r="D216" s="1">
        <v>18353.612349166007</v>
      </c>
      <c r="E216" s="1">
        <v>68921.442874672997</v>
      </c>
      <c r="G216" s="1">
        <v>-50567.83052550703</v>
      </c>
      <c r="H216" s="1">
        <v>8079.2387157139856</v>
      </c>
      <c r="I216" s="1">
        <f t="shared" si="7"/>
        <v>-42488.591809793041</v>
      </c>
      <c r="K216" s="1">
        <f>IFERROR(VLOOKUP(A216,'Raw Data - Approved 2014 SWCAP'!$F$4:$R$588,3,FALSE),0)</f>
        <v>68921</v>
      </c>
      <c r="L216" s="1">
        <f t="shared" si="8"/>
        <v>0</v>
      </c>
    </row>
    <row r="217" spans="1:12">
      <c r="A217" s="1" t="s">
        <v>862</v>
      </c>
      <c r="B217" s="1">
        <v>227</v>
      </c>
      <c r="C217" s="1" t="s">
        <v>234</v>
      </c>
      <c r="D217" s="1">
        <v>1231.8216462692483</v>
      </c>
      <c r="E217" s="1">
        <v>1654.2917396708201</v>
      </c>
      <c r="G217" s="1">
        <v>-422.47009340157121</v>
      </c>
      <c r="H217" s="1">
        <v>8324.8647593327769</v>
      </c>
      <c r="I217" s="1">
        <f t="shared" si="7"/>
        <v>7902.394665931206</v>
      </c>
      <c r="K217" s="1">
        <f>IFERROR(VLOOKUP(A217,'Raw Data - Approved 2014 SWCAP'!$F$4:$R$588,3,FALSE),0)</f>
        <v>1654</v>
      </c>
      <c r="L217" s="1">
        <f t="shared" si="8"/>
        <v>0</v>
      </c>
    </row>
    <row r="218" spans="1:12">
      <c r="A218" s="1" t="s">
        <v>863</v>
      </c>
      <c r="B218" s="1">
        <v>228</v>
      </c>
      <c r="C218" s="1" t="s">
        <v>235</v>
      </c>
      <c r="D218" s="1">
        <v>1.6344744195173468</v>
      </c>
      <c r="E218" s="1">
        <v>3.03412518411564</v>
      </c>
      <c r="G218" s="1">
        <v>-1.3996507645982894</v>
      </c>
      <c r="H218" s="1">
        <v>843.96328980181147</v>
      </c>
      <c r="I218" s="1">
        <f t="shared" si="7"/>
        <v>842.56363903721319</v>
      </c>
      <c r="K218" s="1">
        <f>IFERROR(VLOOKUP(A218,'Raw Data - Approved 2014 SWCAP'!$F$4:$R$588,3,FALSE),0)</f>
        <v>3</v>
      </c>
      <c r="L218" s="1">
        <f t="shared" si="8"/>
        <v>0</v>
      </c>
    </row>
    <row r="219" spans="1:12">
      <c r="A219" s="1" t="s">
        <v>864</v>
      </c>
      <c r="B219" s="1">
        <v>229</v>
      </c>
      <c r="C219" s="1" t="s">
        <v>236</v>
      </c>
      <c r="D219" s="1">
        <v>0.81723720975867342</v>
      </c>
      <c r="E219" s="1">
        <v>1.6470965285199199</v>
      </c>
      <c r="G219" s="1">
        <v>-0.82985931876124353</v>
      </c>
      <c r="H219" s="1">
        <v>421.98164490090579</v>
      </c>
      <c r="I219" s="1">
        <f t="shared" si="7"/>
        <v>421.15178558214456</v>
      </c>
      <c r="K219" s="1">
        <f>IFERROR(VLOOKUP(A219,'Raw Data - Approved 2014 SWCAP'!$F$4:$R$588,3,FALSE),0)</f>
        <v>2</v>
      </c>
      <c r="L219" s="1">
        <f t="shared" si="8"/>
        <v>0</v>
      </c>
    </row>
    <row r="220" spans="1:12">
      <c r="A220" s="1" t="s">
        <v>865</v>
      </c>
      <c r="B220" s="1">
        <v>230</v>
      </c>
      <c r="C220" s="1" t="s">
        <v>237</v>
      </c>
      <c r="D220" s="1">
        <v>22865.145041010146</v>
      </c>
      <c r="E220" s="1">
        <v>478.17812901662398</v>
      </c>
      <c r="G220" s="1">
        <v>22386.966911993528</v>
      </c>
      <c r="H220" s="1">
        <v>5930.1270973910014</v>
      </c>
      <c r="I220" s="1">
        <f t="shared" si="7"/>
        <v>28317.094009384527</v>
      </c>
      <c r="K220" s="1">
        <f>IFERROR(VLOOKUP(A220,'Raw Data - Approved 2014 SWCAP'!$F$4:$R$588,3,FALSE),0)</f>
        <v>478</v>
      </c>
      <c r="L220" s="1">
        <f t="shared" si="8"/>
        <v>0</v>
      </c>
    </row>
    <row r="221" spans="1:12">
      <c r="A221" s="1" t="s">
        <v>866</v>
      </c>
      <c r="B221" s="1">
        <v>231</v>
      </c>
      <c r="C221" s="1" t="s">
        <v>238</v>
      </c>
      <c r="D221" s="1">
        <v>11.68649209954903</v>
      </c>
      <c r="E221" s="1">
        <v>11.7030542815889</v>
      </c>
      <c r="G221" s="1">
        <v>-1.6562182039853129E-2</v>
      </c>
      <c r="H221" s="1">
        <v>1064.5975113274167</v>
      </c>
      <c r="I221" s="1">
        <f t="shared" si="7"/>
        <v>1064.5809491453767</v>
      </c>
      <c r="K221" s="1">
        <f>IFERROR(VLOOKUP(A221,'Raw Data - Approved 2014 SWCAP'!$F$4:$R$588,3,FALSE),0)</f>
        <v>12</v>
      </c>
      <c r="L221" s="1">
        <f t="shared" si="8"/>
        <v>0</v>
      </c>
    </row>
    <row r="222" spans="1:12">
      <c r="A222" s="1" t="s">
        <v>868</v>
      </c>
      <c r="B222" s="1">
        <v>233</v>
      </c>
      <c r="C222" s="1" t="s">
        <v>240</v>
      </c>
      <c r="D222" s="1">
        <v>376.17428765191738</v>
      </c>
      <c r="E222" s="1">
        <v>610.03254058919197</v>
      </c>
      <c r="G222" s="1">
        <v>-233.85825293727501</v>
      </c>
      <c r="H222" s="1">
        <v>5099.983337490823</v>
      </c>
      <c r="I222" s="1">
        <f t="shared" si="7"/>
        <v>4866.1250845535478</v>
      </c>
      <c r="K222" s="1">
        <f>IFERROR(VLOOKUP(A222,'Raw Data - Approved 2014 SWCAP'!$F$4:$R$588,3,FALSE),0)</f>
        <v>610</v>
      </c>
      <c r="L222" s="1">
        <f t="shared" si="8"/>
        <v>0</v>
      </c>
    </row>
    <row r="223" spans="1:12">
      <c r="A223" s="1" t="s">
        <v>869</v>
      </c>
      <c r="B223" s="1">
        <v>234</v>
      </c>
      <c r="C223" s="1" t="s">
        <v>241</v>
      </c>
      <c r="D223" s="1">
        <v>910.40225167116216</v>
      </c>
      <c r="E223" s="1">
        <v>957.56990810689501</v>
      </c>
      <c r="G223" s="1">
        <v>-47.167656435732631</v>
      </c>
      <c r="H223" s="1">
        <v>8605.0853787213473</v>
      </c>
      <c r="I223" s="1">
        <f t="shared" si="7"/>
        <v>8557.9177222856142</v>
      </c>
      <c r="K223" s="1">
        <f>IFERROR(VLOOKUP(A223,'Raw Data - Approved 2014 SWCAP'!$F$4:$R$588,3,FALSE),0)</f>
        <v>958</v>
      </c>
      <c r="L223" s="1">
        <f t="shared" si="8"/>
        <v>0</v>
      </c>
    </row>
    <row r="224" spans="1:12">
      <c r="A224" s="1" t="s">
        <v>870</v>
      </c>
      <c r="B224" s="1">
        <v>235</v>
      </c>
      <c r="C224" s="1" t="s">
        <v>242</v>
      </c>
      <c r="D224" s="1">
        <v>151.3523312473063</v>
      </c>
      <c r="E224" s="1">
        <v>164.96972072491599</v>
      </c>
      <c r="G224" s="1">
        <v>-13.617389477609567</v>
      </c>
      <c r="H224" s="1">
        <v>896.98006370305393</v>
      </c>
      <c r="I224" s="1">
        <f t="shared" si="7"/>
        <v>883.36267422544438</v>
      </c>
      <c r="K224" s="1">
        <f>IFERROR(VLOOKUP(A224,'Raw Data - Approved 2014 SWCAP'!$F$4:$R$588,3,FALSE),0)</f>
        <v>165</v>
      </c>
      <c r="L224" s="1">
        <f t="shared" si="8"/>
        <v>0</v>
      </c>
    </row>
    <row r="225" spans="1:12">
      <c r="A225" s="1" t="s">
        <v>871</v>
      </c>
      <c r="B225" s="1">
        <v>236</v>
      </c>
      <c r="C225" s="1" t="s">
        <v>243</v>
      </c>
      <c r="D225" s="1">
        <v>4.5765283746485714</v>
      </c>
      <c r="E225" s="1">
        <v>4.5945324216608201</v>
      </c>
      <c r="G225" s="1">
        <v>-1.8004047012249596E-2</v>
      </c>
      <c r="H225" s="1">
        <v>1057.4875476025161</v>
      </c>
      <c r="I225" s="1">
        <f t="shared" si="7"/>
        <v>1057.4695435555038</v>
      </c>
      <c r="K225" s="1">
        <f>IFERROR(VLOOKUP(A225,'Raw Data - Approved 2014 SWCAP'!$F$4:$R$588,3,FALSE),0)</f>
        <v>5</v>
      </c>
      <c r="L225" s="1">
        <f t="shared" si="8"/>
        <v>0</v>
      </c>
    </row>
    <row r="226" spans="1:12">
      <c r="A226" s="1" t="s">
        <v>872</v>
      </c>
      <c r="B226" s="1">
        <v>237</v>
      </c>
      <c r="C226" s="1" t="s">
        <v>244</v>
      </c>
      <c r="D226" s="1">
        <v>47.39975816600306</v>
      </c>
      <c r="E226" s="1">
        <v>59.988989354514899</v>
      </c>
      <c r="G226" s="1">
        <v>-12.589231188511809</v>
      </c>
      <c r="H226" s="1">
        <v>1100.3107773938707</v>
      </c>
      <c r="I226" s="1">
        <f t="shared" si="7"/>
        <v>1087.7215462053589</v>
      </c>
      <c r="K226" s="1">
        <f>IFERROR(VLOOKUP(A226,'Raw Data - Approved 2014 SWCAP'!$F$4:$R$588,3,FALSE),0)</f>
        <v>60</v>
      </c>
      <c r="L226" s="1">
        <f t="shared" si="8"/>
        <v>0</v>
      </c>
    </row>
    <row r="227" spans="1:12">
      <c r="A227" s="1" t="s">
        <v>873</v>
      </c>
      <c r="B227" s="1">
        <v>238</v>
      </c>
      <c r="C227" s="1" t="s">
        <v>245</v>
      </c>
      <c r="D227" s="1">
        <v>65.62414794362148</v>
      </c>
      <c r="E227" s="1">
        <v>70.391704271482794</v>
      </c>
      <c r="G227" s="1">
        <v>-4.7675563278612874</v>
      </c>
      <c r="H227" s="1">
        <v>1329.1173710170629</v>
      </c>
      <c r="I227" s="1">
        <f t="shared" si="7"/>
        <v>1324.3498146892016</v>
      </c>
      <c r="K227" s="1">
        <f>IFERROR(VLOOKUP(A227,'Raw Data - Approved 2014 SWCAP'!$F$4:$R$588,3,FALSE),0)</f>
        <v>70</v>
      </c>
      <c r="L227" s="1">
        <f t="shared" si="8"/>
        <v>0</v>
      </c>
    </row>
    <row r="228" spans="1:12">
      <c r="A228" s="1" t="s">
        <v>874</v>
      </c>
      <c r="B228" s="1">
        <v>239</v>
      </c>
      <c r="C228" s="1" t="s">
        <v>246</v>
      </c>
      <c r="D228" s="1">
        <v>669.97106456016047</v>
      </c>
      <c r="E228" s="1">
        <v>844.96051913071699</v>
      </c>
      <c r="G228" s="1">
        <v>-174.98945457055686</v>
      </c>
      <c r="H228" s="1">
        <v>7836.5915991306429</v>
      </c>
      <c r="I228" s="1">
        <f t="shared" si="7"/>
        <v>7661.6021445600863</v>
      </c>
      <c r="K228" s="1">
        <f>IFERROR(VLOOKUP(A228,'Raw Data - Approved 2014 SWCAP'!$F$4:$R$588,3,FALSE),0)</f>
        <v>845</v>
      </c>
      <c r="L228" s="1">
        <f t="shared" si="8"/>
        <v>0</v>
      </c>
    </row>
    <row r="229" spans="1:12">
      <c r="A229" s="1" t="s">
        <v>875</v>
      </c>
      <c r="B229" s="1">
        <v>240</v>
      </c>
      <c r="C229" s="1" t="s">
        <v>247</v>
      </c>
      <c r="D229" s="1">
        <v>893.15854654525413</v>
      </c>
      <c r="E229" s="1">
        <v>852.41579815454395</v>
      </c>
      <c r="G229" s="1">
        <v>40.742748390709835</v>
      </c>
      <c r="H229" s="1">
        <v>8977.238942486083</v>
      </c>
      <c r="I229" s="1">
        <f t="shared" si="7"/>
        <v>9017.9816908767934</v>
      </c>
      <c r="K229" s="1">
        <f>IFERROR(VLOOKUP(A229,'Raw Data - Approved 2014 SWCAP'!$F$4:$R$588,3,FALSE),0)</f>
        <v>852</v>
      </c>
      <c r="L229" s="1">
        <f t="shared" si="8"/>
        <v>0</v>
      </c>
    </row>
    <row r="230" spans="1:12">
      <c r="A230" s="1" t="s">
        <v>876</v>
      </c>
      <c r="B230" s="1">
        <v>241</v>
      </c>
      <c r="C230" s="1" t="s">
        <v>248</v>
      </c>
      <c r="D230" s="1">
        <v>2434.0593055452327</v>
      </c>
      <c r="E230" s="1">
        <v>2802.0579521762802</v>
      </c>
      <c r="G230" s="1">
        <v>-367.99864663104455</v>
      </c>
      <c r="H230" s="1">
        <v>20224.808974019994</v>
      </c>
      <c r="I230" s="1">
        <f t="shared" si="7"/>
        <v>19856.81032738895</v>
      </c>
      <c r="K230" s="1">
        <f>IFERROR(VLOOKUP(A230,'Raw Data - Approved 2014 SWCAP'!$F$4:$R$588,3,FALSE),0)</f>
        <v>2802</v>
      </c>
      <c r="L230" s="1">
        <f t="shared" si="8"/>
        <v>0</v>
      </c>
    </row>
    <row r="231" spans="1:12">
      <c r="A231" s="1" t="s">
        <v>877</v>
      </c>
      <c r="B231" s="1">
        <v>242</v>
      </c>
      <c r="C231" s="1" t="s">
        <v>249</v>
      </c>
      <c r="D231" s="1">
        <v>334.90380855910433</v>
      </c>
      <c r="E231" s="1">
        <v>340.77560282167298</v>
      </c>
      <c r="G231" s="1">
        <v>-5.8717942625689599</v>
      </c>
      <c r="H231" s="1">
        <v>4128.6849115101968</v>
      </c>
      <c r="I231" s="1">
        <f t="shared" si="7"/>
        <v>4122.8131172476278</v>
      </c>
      <c r="K231" s="1">
        <f>IFERROR(VLOOKUP(A231,'Raw Data - Approved 2014 SWCAP'!$F$4:$R$588,3,FALSE),0)</f>
        <v>341</v>
      </c>
      <c r="L231" s="1">
        <f t="shared" si="8"/>
        <v>0</v>
      </c>
    </row>
    <row r="232" spans="1:12">
      <c r="A232" s="1" t="s">
        <v>878</v>
      </c>
      <c r="B232" s="1">
        <v>243</v>
      </c>
      <c r="C232" s="1" t="s">
        <v>250</v>
      </c>
      <c r="D232" s="1">
        <v>190.25282243181917</v>
      </c>
      <c r="E232" s="1">
        <v>233.280882013005</v>
      </c>
      <c r="G232" s="1">
        <v>-43.028059581185893</v>
      </c>
      <c r="H232" s="1">
        <v>4349.0236859190272</v>
      </c>
      <c r="I232" s="1">
        <f t="shared" si="7"/>
        <v>4305.9956263378417</v>
      </c>
      <c r="K232" s="1">
        <f>IFERROR(VLOOKUP(A232,'Raw Data - Approved 2014 SWCAP'!$F$4:$R$588,3,FALSE),0)</f>
        <v>233</v>
      </c>
      <c r="L232" s="1">
        <f t="shared" si="8"/>
        <v>0</v>
      </c>
    </row>
    <row r="233" spans="1:12">
      <c r="A233" s="1" t="s">
        <v>879</v>
      </c>
      <c r="B233" s="1">
        <v>244</v>
      </c>
      <c r="C233" s="1" t="s">
        <v>251</v>
      </c>
      <c r="D233" s="1">
        <v>460.43144397803655</v>
      </c>
      <c r="E233" s="1">
        <v>437.69423013142398</v>
      </c>
      <c r="G233" s="1">
        <v>22.737213846612377</v>
      </c>
      <c r="H233" s="1">
        <v>6096.594196413178</v>
      </c>
      <c r="I233" s="1">
        <f t="shared" si="7"/>
        <v>6119.3314102597906</v>
      </c>
      <c r="K233" s="1">
        <f>IFERROR(VLOOKUP(A233,'Raw Data - Approved 2014 SWCAP'!$F$4:$R$588,3,FALSE),0)</f>
        <v>438</v>
      </c>
      <c r="L233" s="1">
        <f t="shared" si="8"/>
        <v>0</v>
      </c>
    </row>
    <row r="234" spans="1:12">
      <c r="A234" s="1" t="s">
        <v>880</v>
      </c>
      <c r="B234" s="1">
        <v>245</v>
      </c>
      <c r="C234" s="1" t="s">
        <v>252</v>
      </c>
      <c r="D234" s="1">
        <v>0.81723720975867342</v>
      </c>
      <c r="E234" s="1">
        <v>1.0402714916967899</v>
      </c>
      <c r="G234" s="1">
        <v>-0.2230342819381162</v>
      </c>
      <c r="H234" s="1">
        <v>843.1460525920528</v>
      </c>
      <c r="I234" s="1">
        <f t="shared" si="7"/>
        <v>842.92301831011468</v>
      </c>
      <c r="K234" s="1">
        <f>IFERROR(VLOOKUP(A234,'Raw Data - Approved 2014 SWCAP'!$F$4:$R$588,3,FALSE),0)</f>
        <v>1</v>
      </c>
      <c r="L234" s="1">
        <f t="shared" si="8"/>
        <v>0</v>
      </c>
    </row>
    <row r="235" spans="1:12">
      <c r="A235" s="1" t="s">
        <v>881</v>
      </c>
      <c r="B235" s="1">
        <v>246</v>
      </c>
      <c r="C235" s="1" t="s">
        <v>253</v>
      </c>
      <c r="D235" s="1">
        <v>1.5527506985414794</v>
      </c>
      <c r="E235" s="1">
        <v>5.8948717862818096</v>
      </c>
      <c r="G235" s="1">
        <v>-4.3421210877403285</v>
      </c>
      <c r="H235" s="1">
        <v>633.29936223526204</v>
      </c>
      <c r="I235" s="1">
        <f t="shared" si="7"/>
        <v>628.9572411475217</v>
      </c>
      <c r="K235" s="1">
        <f>IFERROR(VLOOKUP(A235,'Raw Data - Approved 2014 SWCAP'!$F$4:$R$588,3,FALSE),0)</f>
        <v>6</v>
      </c>
      <c r="L235" s="1">
        <f t="shared" si="8"/>
        <v>0</v>
      </c>
    </row>
    <row r="236" spans="1:12">
      <c r="A236" s="1" t="s">
        <v>882</v>
      </c>
      <c r="B236" s="1">
        <v>247</v>
      </c>
      <c r="C236" s="1" t="s">
        <v>254</v>
      </c>
      <c r="D236" s="1">
        <v>538.96793983584519</v>
      </c>
      <c r="E236" s="1">
        <v>559.05923749604995</v>
      </c>
      <c r="G236" s="1">
        <v>-20.091297660204557</v>
      </c>
      <c r="H236" s="1">
        <v>9148.9034008201106</v>
      </c>
      <c r="I236" s="1">
        <f t="shared" si="7"/>
        <v>9128.8121031599057</v>
      </c>
      <c r="K236" s="1">
        <f>IFERROR(VLOOKUP(A236,'Raw Data - Approved 2014 SWCAP'!$F$4:$R$588,3,FALSE),0)</f>
        <v>559</v>
      </c>
      <c r="L236" s="1">
        <f t="shared" si="8"/>
        <v>0</v>
      </c>
    </row>
    <row r="237" spans="1:12">
      <c r="A237" s="1" t="s">
        <v>883</v>
      </c>
      <c r="B237" s="1">
        <v>248</v>
      </c>
      <c r="C237" s="1" t="s">
        <v>255</v>
      </c>
      <c r="D237" s="1">
        <v>776.70224415464327</v>
      </c>
      <c r="E237" s="1">
        <v>572.84283476103201</v>
      </c>
      <c r="G237" s="1">
        <v>203.85940939361109</v>
      </c>
      <c r="H237" s="1">
        <v>4999.9024841100172</v>
      </c>
      <c r="I237" s="1">
        <f t="shared" si="7"/>
        <v>5203.761893503628</v>
      </c>
      <c r="K237" s="1">
        <f>IFERROR(VLOOKUP(A237,'Raw Data - Approved 2014 SWCAP'!$F$4:$R$588,3,FALSE),0)</f>
        <v>573</v>
      </c>
      <c r="L237" s="1">
        <f t="shared" si="8"/>
        <v>0</v>
      </c>
    </row>
    <row r="238" spans="1:12">
      <c r="A238" s="1" t="s">
        <v>884</v>
      </c>
      <c r="B238" s="1">
        <v>249</v>
      </c>
      <c r="C238" s="1" t="s">
        <v>256</v>
      </c>
      <c r="D238" s="1">
        <v>896.917837710144</v>
      </c>
      <c r="E238" s="1">
        <v>1019.37937257188</v>
      </c>
      <c r="G238" s="1">
        <v>-122.46153486173499</v>
      </c>
      <c r="H238" s="1">
        <v>8365.3814102119522</v>
      </c>
      <c r="I238" s="1">
        <f t="shared" si="7"/>
        <v>8242.9198753502169</v>
      </c>
      <c r="K238" s="1">
        <f>IFERROR(VLOOKUP(A238,'Raw Data - Approved 2014 SWCAP'!$F$4:$R$588,3,FALSE),0)</f>
        <v>1019</v>
      </c>
      <c r="L238" s="1">
        <f t="shared" si="8"/>
        <v>0</v>
      </c>
    </row>
    <row r="239" spans="1:12">
      <c r="A239" s="1" t="s">
        <v>1252</v>
      </c>
      <c r="B239" s="1">
        <v>250</v>
      </c>
      <c r="C239" s="1" t="s">
        <v>257</v>
      </c>
      <c r="D239" s="1">
        <v>1.1441320936621429</v>
      </c>
      <c r="E239" s="1">
        <v>0</v>
      </c>
      <c r="G239" s="1">
        <v>0</v>
      </c>
      <c r="H239" s="1">
        <v>632.89074363038276</v>
      </c>
      <c r="I239" s="1">
        <f t="shared" si="7"/>
        <v>632.89074363038276</v>
      </c>
      <c r="K239" s="1">
        <f>IFERROR(VLOOKUP(A239,'Raw Data - Approved 2014 SWCAP'!$F$4:$R$588,3,FALSE),0)</f>
        <v>0</v>
      </c>
      <c r="L239" s="1">
        <f t="shared" si="8"/>
        <v>0</v>
      </c>
    </row>
    <row r="240" spans="1:12">
      <c r="A240" s="1" t="s">
        <v>885</v>
      </c>
      <c r="B240" s="1">
        <v>251</v>
      </c>
      <c r="C240" s="1" t="s">
        <v>258</v>
      </c>
      <c r="D240" s="1">
        <v>634.82986454053741</v>
      </c>
      <c r="E240" s="1">
        <v>540.42103993648198</v>
      </c>
      <c r="G240" s="1">
        <v>94.408824604055297</v>
      </c>
      <c r="H240" s="1">
        <v>7040.9859544351866</v>
      </c>
      <c r="I240" s="1">
        <f t="shared" si="7"/>
        <v>7135.3947790392422</v>
      </c>
      <c r="K240" s="1">
        <f>IFERROR(VLOOKUP(A240,'Raw Data - Approved 2014 SWCAP'!$F$4:$R$588,3,FALSE),0)</f>
        <v>540</v>
      </c>
      <c r="L240" s="1">
        <f t="shared" si="8"/>
        <v>0</v>
      </c>
    </row>
    <row r="241" spans="1:12">
      <c r="A241" s="1" t="s">
        <v>886</v>
      </c>
      <c r="B241" s="1">
        <v>252</v>
      </c>
      <c r="C241" s="1" t="s">
        <v>259</v>
      </c>
      <c r="D241" s="1">
        <v>77.555811206098113</v>
      </c>
      <c r="E241" s="1">
        <v>62.589668083756798</v>
      </c>
      <c r="G241" s="1">
        <v>14.966143122341267</v>
      </c>
      <c r="H241" s="1">
        <v>870.66604051121442</v>
      </c>
      <c r="I241" s="1">
        <f t="shared" si="7"/>
        <v>885.63218363355566</v>
      </c>
      <c r="K241" s="1">
        <f>IFERROR(VLOOKUP(A241,'Raw Data - Approved 2014 SWCAP'!$F$4:$R$588,3,FALSE),0)</f>
        <v>63</v>
      </c>
      <c r="L241" s="1">
        <f t="shared" si="8"/>
        <v>0</v>
      </c>
    </row>
    <row r="242" spans="1:12">
      <c r="A242" s="1" t="s">
        <v>887</v>
      </c>
      <c r="B242" s="1">
        <v>253</v>
      </c>
      <c r="C242" s="1" t="s">
        <v>260</v>
      </c>
      <c r="D242" s="1">
        <v>55.572130263589791</v>
      </c>
      <c r="E242" s="1">
        <v>64.236764612276801</v>
      </c>
      <c r="G242" s="1">
        <v>-8.664634348686965</v>
      </c>
      <c r="H242" s="1">
        <v>1184.4038967708088</v>
      </c>
      <c r="I242" s="1">
        <f t="shared" si="7"/>
        <v>1175.7392624221218</v>
      </c>
      <c r="K242" s="1">
        <f>IFERROR(VLOOKUP(A242,'Raw Data - Approved 2014 SWCAP'!$F$4:$R$588,3,FALSE),0)</f>
        <v>64</v>
      </c>
      <c r="L242" s="1">
        <f t="shared" si="8"/>
        <v>0</v>
      </c>
    </row>
    <row r="243" spans="1:12">
      <c r="A243" s="1" t="s">
        <v>889</v>
      </c>
      <c r="B243" s="1">
        <v>255</v>
      </c>
      <c r="C243" s="1" t="s">
        <v>262</v>
      </c>
      <c r="D243" s="1">
        <v>396.36004673295656</v>
      </c>
      <c r="E243" s="1">
        <v>395.21647755380502</v>
      </c>
      <c r="G243" s="1">
        <v>1.1435691791512921</v>
      </c>
      <c r="H243" s="1">
        <v>6431.3689775943467</v>
      </c>
      <c r="I243" s="1">
        <f t="shared" si="7"/>
        <v>6432.5125467734979</v>
      </c>
      <c r="K243" s="1">
        <f>IFERROR(VLOOKUP(A243,'Raw Data - Approved 2014 SWCAP'!$F$4:$R$588,3,FALSE),0)</f>
        <v>395</v>
      </c>
      <c r="L243" s="1">
        <f t="shared" si="8"/>
        <v>0</v>
      </c>
    </row>
    <row r="244" spans="1:12">
      <c r="A244" s="1" t="s">
        <v>890</v>
      </c>
      <c r="B244" s="1">
        <v>256</v>
      </c>
      <c r="C244" s="1" t="s">
        <v>263</v>
      </c>
      <c r="D244" s="1">
        <v>1380.1501998404474</v>
      </c>
      <c r="E244" s="1">
        <v>1436.96168719717</v>
      </c>
      <c r="G244" s="1">
        <v>-56.811487356717699</v>
      </c>
      <c r="H244" s="1">
        <v>7960.5487976105551</v>
      </c>
      <c r="I244" s="1">
        <f t="shared" si="7"/>
        <v>7903.7373102538377</v>
      </c>
      <c r="K244" s="1">
        <f>IFERROR(VLOOKUP(A244,'Raw Data - Approved 2014 SWCAP'!$F$4:$R$588,3,FALSE),0)</f>
        <v>1437</v>
      </c>
      <c r="L244" s="1">
        <f t="shared" si="8"/>
        <v>0</v>
      </c>
    </row>
    <row r="245" spans="1:12">
      <c r="A245" s="1" t="s">
        <v>891</v>
      </c>
      <c r="B245" s="1">
        <v>257</v>
      </c>
      <c r="C245" s="1" t="s">
        <v>264</v>
      </c>
      <c r="D245" s="1">
        <v>1.1441320936621429</v>
      </c>
      <c r="E245" s="1">
        <v>4.5078431306860898</v>
      </c>
      <c r="G245" s="1">
        <v>-3.3637110370239456</v>
      </c>
      <c r="H245" s="1">
        <v>422.30853978480928</v>
      </c>
      <c r="I245" s="1">
        <f t="shared" si="7"/>
        <v>418.94482874778532</v>
      </c>
      <c r="K245" s="1">
        <f>IFERROR(VLOOKUP(A245,'Raw Data - Approved 2014 SWCAP'!$F$4:$R$588,3,FALSE),0)</f>
        <v>5</v>
      </c>
      <c r="L245" s="1">
        <f t="shared" si="8"/>
        <v>0</v>
      </c>
    </row>
    <row r="246" spans="1:12">
      <c r="A246" s="1" t="s">
        <v>892</v>
      </c>
      <c r="B246" s="1">
        <v>258</v>
      </c>
      <c r="C246" s="1" t="s">
        <v>265</v>
      </c>
      <c r="D246" s="1">
        <v>74.940652134870348</v>
      </c>
      <c r="E246" s="1">
        <v>78.540497623107598</v>
      </c>
      <c r="G246" s="1">
        <v>-3.5998454882372619</v>
      </c>
      <c r="H246" s="1">
        <v>1127.851671362738</v>
      </c>
      <c r="I246" s="1">
        <f t="shared" si="7"/>
        <v>1124.2518258745008</v>
      </c>
      <c r="K246" s="1">
        <f>IFERROR(VLOOKUP(A246,'Raw Data - Approved 2014 SWCAP'!$F$4:$R$588,3,FALSE),0)</f>
        <v>79</v>
      </c>
      <c r="L246" s="1">
        <f t="shared" si="8"/>
        <v>0</v>
      </c>
    </row>
    <row r="247" spans="1:12">
      <c r="A247" s="1" t="s">
        <v>894</v>
      </c>
      <c r="B247" s="1">
        <v>260</v>
      </c>
      <c r="C247" s="1" t="s">
        <v>267</v>
      </c>
      <c r="D247" s="1">
        <v>643.16568408007595</v>
      </c>
      <c r="E247" s="1">
        <v>629.88438822240596</v>
      </c>
      <c r="G247" s="1">
        <v>13.281295857669877</v>
      </c>
      <c r="H247" s="1">
        <v>7212.5939787447342</v>
      </c>
      <c r="I247" s="1">
        <f t="shared" si="7"/>
        <v>7225.8752746024038</v>
      </c>
      <c r="K247" s="1">
        <f>IFERROR(VLOOKUP(A247,'Raw Data - Approved 2014 SWCAP'!$F$4:$R$588,3,FALSE),0)</f>
        <v>630</v>
      </c>
      <c r="L247" s="1">
        <f t="shared" si="8"/>
        <v>0</v>
      </c>
    </row>
    <row r="248" spans="1:12">
      <c r="A248" s="1" t="s">
        <v>895</v>
      </c>
      <c r="B248" s="1">
        <v>261</v>
      </c>
      <c r="C248" s="1" t="s">
        <v>268</v>
      </c>
      <c r="D248" s="1">
        <v>1523.7387775950465</v>
      </c>
      <c r="E248" s="1">
        <v>1422.31119702244</v>
      </c>
      <c r="G248" s="1">
        <v>101.42758057261101</v>
      </c>
      <c r="H248" s="1">
        <v>6505.0103687647952</v>
      </c>
      <c r="I248" s="1">
        <f t="shared" si="7"/>
        <v>6606.4379493374063</v>
      </c>
      <c r="K248" s="1">
        <f>IFERROR(VLOOKUP(A248,'Raw Data - Approved 2014 SWCAP'!$F$4:$R$588,3,FALSE),0)</f>
        <v>1422</v>
      </c>
      <c r="L248" s="1">
        <f t="shared" si="8"/>
        <v>0</v>
      </c>
    </row>
    <row r="249" spans="1:12">
      <c r="A249" s="1" t="s">
        <v>896</v>
      </c>
      <c r="B249" s="1">
        <v>262</v>
      </c>
      <c r="C249" s="1" t="s">
        <v>269</v>
      </c>
      <c r="D249" s="1">
        <v>480.86237422200338</v>
      </c>
      <c r="E249" s="1">
        <v>478.784954053447</v>
      </c>
      <c r="G249" s="1">
        <v>2.0774201685560256</v>
      </c>
      <c r="H249" s="1">
        <v>5707.4765565360231</v>
      </c>
      <c r="I249" s="1">
        <f t="shared" si="7"/>
        <v>5709.5539767045793</v>
      </c>
      <c r="K249" s="1">
        <f>IFERROR(VLOOKUP(A249,'Raw Data - Approved 2014 SWCAP'!$F$4:$R$588,3,FALSE),0)</f>
        <v>479</v>
      </c>
      <c r="L249" s="1">
        <f t="shared" si="8"/>
        <v>0</v>
      </c>
    </row>
    <row r="250" spans="1:12">
      <c r="A250" s="1" t="s">
        <v>897</v>
      </c>
      <c r="B250" s="1">
        <v>263</v>
      </c>
      <c r="C250" s="1" t="s">
        <v>270</v>
      </c>
      <c r="D250" s="1">
        <v>2937.1505318726718</v>
      </c>
      <c r="E250" s="1">
        <v>2905.5649656001101</v>
      </c>
      <c r="G250" s="1">
        <v>31.585566272564176</v>
      </c>
      <c r="H250" s="1">
        <v>13378.924128487144</v>
      </c>
      <c r="I250" s="1">
        <f t="shared" si="7"/>
        <v>13410.509694759709</v>
      </c>
      <c r="K250" s="1">
        <f>IFERROR(VLOOKUP(A250,'Raw Data - Approved 2014 SWCAP'!$F$4:$R$588,3,FALSE),0)</f>
        <v>2906</v>
      </c>
      <c r="L250" s="1">
        <f t="shared" si="8"/>
        <v>0</v>
      </c>
    </row>
    <row r="251" spans="1:12">
      <c r="A251" s="1" t="s">
        <v>898</v>
      </c>
      <c r="B251" s="1">
        <v>264</v>
      </c>
      <c r="C251" s="1" t="s">
        <v>271</v>
      </c>
      <c r="D251" s="1">
        <v>23.863326524953262</v>
      </c>
      <c r="E251" s="1">
        <v>26.440233747293401</v>
      </c>
      <c r="G251" s="1">
        <v>-2.5769072223401381</v>
      </c>
      <c r="H251" s="1">
        <v>1106.6078416251935</v>
      </c>
      <c r="I251" s="1">
        <f t="shared" si="7"/>
        <v>1104.0309344028533</v>
      </c>
      <c r="K251" s="1">
        <f>IFERROR(VLOOKUP(A251,'Raw Data - Approved 2014 SWCAP'!$F$4:$R$588,3,FALSE),0)</f>
        <v>26</v>
      </c>
      <c r="L251" s="1">
        <f t="shared" si="8"/>
        <v>0</v>
      </c>
    </row>
    <row r="252" spans="1:12">
      <c r="A252" s="1" t="s">
        <v>899</v>
      </c>
      <c r="B252" s="1">
        <v>265</v>
      </c>
      <c r="C252" s="1" t="s">
        <v>272</v>
      </c>
      <c r="D252" s="1">
        <v>684.92650549874418</v>
      </c>
      <c r="E252" s="1">
        <v>725.589365458511</v>
      </c>
      <c r="G252" s="1">
        <v>-40.662859959766557</v>
      </c>
      <c r="H252" s="1">
        <v>10516.781182357408</v>
      </c>
      <c r="I252" s="1">
        <f t="shared" si="7"/>
        <v>10476.118322397642</v>
      </c>
      <c r="K252" s="1">
        <f>IFERROR(VLOOKUP(A252,'Raw Data - Approved 2014 SWCAP'!$F$4:$R$588,3,FALSE),0)</f>
        <v>726</v>
      </c>
      <c r="L252" s="1">
        <f t="shared" si="8"/>
        <v>0</v>
      </c>
    </row>
    <row r="253" spans="1:12">
      <c r="A253" s="1" t="s">
        <v>900</v>
      </c>
      <c r="B253" s="1">
        <v>266</v>
      </c>
      <c r="C253" s="1" t="s">
        <v>273</v>
      </c>
      <c r="D253" s="1">
        <v>1374.1843682092092</v>
      </c>
      <c r="E253" s="1">
        <v>985.39717050978402</v>
      </c>
      <c r="G253" s="1">
        <v>388.78719769942535</v>
      </c>
      <c r="H253" s="1">
        <v>15794.957132407131</v>
      </c>
      <c r="I253" s="1">
        <f t="shared" si="7"/>
        <v>16183.744330106556</v>
      </c>
      <c r="K253" s="1">
        <f>IFERROR(VLOOKUP(A253,'Raw Data - Approved 2014 SWCAP'!$F$4:$R$588,3,FALSE),0)</f>
        <v>985</v>
      </c>
      <c r="L253" s="1">
        <f t="shared" si="8"/>
        <v>0</v>
      </c>
    </row>
    <row r="254" spans="1:12">
      <c r="A254" s="1" t="s">
        <v>901</v>
      </c>
      <c r="B254" s="1">
        <v>267</v>
      </c>
      <c r="C254" s="1" t="s">
        <v>274</v>
      </c>
      <c r="D254" s="1">
        <v>764.60713345021475</v>
      </c>
      <c r="E254" s="1">
        <v>703.57028555092904</v>
      </c>
      <c r="G254" s="1">
        <v>61.036847899286151</v>
      </c>
      <c r="H254" s="1">
        <v>16544.067620353744</v>
      </c>
      <c r="I254" s="1">
        <f t="shared" si="7"/>
        <v>16605.10446825303</v>
      </c>
      <c r="K254" s="1">
        <f>IFERROR(VLOOKUP(A254,'Raw Data - Approved 2014 SWCAP'!$F$4:$R$588,3,FALSE),0)</f>
        <v>704</v>
      </c>
      <c r="L254" s="1">
        <f t="shared" si="8"/>
        <v>0</v>
      </c>
    </row>
    <row r="255" spans="1:12">
      <c r="A255" s="1" t="s">
        <v>902</v>
      </c>
      <c r="B255" s="1">
        <v>268</v>
      </c>
      <c r="C255" s="1" t="s">
        <v>275</v>
      </c>
      <c r="D255" s="1">
        <v>4.6582520956244382</v>
      </c>
      <c r="E255" s="1">
        <v>0</v>
      </c>
      <c r="G255" s="1">
        <v>0</v>
      </c>
      <c r="H255" s="1">
        <v>1144.3136197389281</v>
      </c>
      <c r="I255" s="1">
        <f t="shared" si="7"/>
        <v>1144.3136197389281</v>
      </c>
      <c r="K255" s="1">
        <f>IFERROR(VLOOKUP(A255,'Raw Data - Approved 2014 SWCAP'!$F$4:$R$588,3,FALSE),0)</f>
        <v>0</v>
      </c>
      <c r="L255" s="1">
        <f t="shared" si="8"/>
        <v>0</v>
      </c>
    </row>
    <row r="256" spans="1:12">
      <c r="A256" s="1" t="s">
        <v>903</v>
      </c>
      <c r="B256" s="1">
        <v>269</v>
      </c>
      <c r="C256" s="1" t="s">
        <v>276</v>
      </c>
      <c r="D256" s="1">
        <v>1142.4976192426254</v>
      </c>
      <c r="E256" s="1">
        <v>1003.94867877838</v>
      </c>
      <c r="G256" s="1">
        <v>138.54894046424874</v>
      </c>
      <c r="H256" s="1">
        <v>15108.003562902863</v>
      </c>
      <c r="I256" s="1">
        <f t="shared" si="7"/>
        <v>15246.552503367111</v>
      </c>
      <c r="K256" s="1">
        <f>IFERROR(VLOOKUP(A256,'Raw Data - Approved 2014 SWCAP'!$F$4:$R$588,3,FALSE),0)</f>
        <v>1004</v>
      </c>
      <c r="L256" s="1">
        <f t="shared" si="8"/>
        <v>0</v>
      </c>
    </row>
    <row r="257" spans="1:12">
      <c r="A257" s="1" t="s">
        <v>904</v>
      </c>
      <c r="B257" s="1">
        <v>270</v>
      </c>
      <c r="C257" s="1" t="s">
        <v>277</v>
      </c>
      <c r="D257" s="1">
        <v>226615.44290217382</v>
      </c>
      <c r="E257" s="1">
        <v>91106.976504980994</v>
      </c>
      <c r="G257" s="1">
        <v>135508.46639719282</v>
      </c>
      <c r="H257" s="1">
        <v>7048.0431459141955</v>
      </c>
      <c r="I257" s="1">
        <f t="shared" si="7"/>
        <v>142556.50954310701</v>
      </c>
      <c r="K257" s="1">
        <f>IFERROR(VLOOKUP(A257,'Raw Data - Approved 2014 SWCAP'!$F$4:$R$588,3,FALSE),0)</f>
        <v>91107</v>
      </c>
      <c r="L257" s="1">
        <f t="shared" si="8"/>
        <v>0</v>
      </c>
    </row>
    <row r="258" spans="1:12">
      <c r="A258" s="1" t="s">
        <v>905</v>
      </c>
      <c r="B258" s="1">
        <v>271</v>
      </c>
      <c r="C258" s="1" t="s">
        <v>278</v>
      </c>
      <c r="D258" s="1">
        <v>2664.7653698601061</v>
      </c>
      <c r="E258" s="1">
        <v>1368.7372152000501</v>
      </c>
      <c r="G258" s="1">
        <v>1296.0281546600552</v>
      </c>
      <c r="H258" s="1">
        <v>15597.98004333029</v>
      </c>
      <c r="I258" s="1">
        <f t="shared" si="7"/>
        <v>16894.008197990344</v>
      </c>
      <c r="K258" s="1">
        <f>IFERROR(VLOOKUP(A258,'Raw Data - Approved 2014 SWCAP'!$F$4:$R$588,3,FALSE),0)</f>
        <v>1369</v>
      </c>
      <c r="L258" s="1">
        <f t="shared" si="8"/>
        <v>0</v>
      </c>
    </row>
    <row r="259" spans="1:12">
      <c r="A259" s="1" t="s">
        <v>907</v>
      </c>
      <c r="B259" s="1">
        <v>273</v>
      </c>
      <c r="C259" s="1" t="s">
        <v>280</v>
      </c>
      <c r="D259" s="1">
        <v>74788.073317676011</v>
      </c>
      <c r="E259" s="1">
        <v>35282.166549989</v>
      </c>
      <c r="G259" s="1">
        <v>39505.906767687062</v>
      </c>
      <c r="H259" s="1">
        <v>24686.548935697003</v>
      </c>
      <c r="I259" s="1">
        <f t="shared" si="7"/>
        <v>64192.455703384068</v>
      </c>
      <c r="K259" s="1">
        <f>IFERROR(VLOOKUP(A259,'Raw Data - Approved 2014 SWCAP'!$F$4:$R$588,3,FALSE),0)</f>
        <v>35282</v>
      </c>
      <c r="L259" s="1">
        <f t="shared" si="8"/>
        <v>0</v>
      </c>
    </row>
    <row r="260" spans="1:12">
      <c r="A260" s="1" t="s">
        <v>908</v>
      </c>
      <c r="B260" s="1">
        <v>274</v>
      </c>
      <c r="C260" s="1" t="s">
        <v>281</v>
      </c>
      <c r="D260" s="1">
        <v>6720.7136418924019</v>
      </c>
      <c r="E260" s="1">
        <v>6256.2794403554699</v>
      </c>
      <c r="G260" s="1">
        <v>464.43420153693518</v>
      </c>
      <c r="H260" s="1">
        <v>18046.127113771494</v>
      </c>
      <c r="I260" s="1">
        <f t="shared" si="7"/>
        <v>18510.56131530843</v>
      </c>
      <c r="K260" s="1">
        <f>IFERROR(VLOOKUP(A260,'Raw Data - Approved 2014 SWCAP'!$F$4:$R$588,3,FALSE),0)</f>
        <v>6256</v>
      </c>
      <c r="L260" s="1">
        <f t="shared" si="8"/>
        <v>0</v>
      </c>
    </row>
    <row r="261" spans="1:12">
      <c r="A261" s="1" t="s">
        <v>909</v>
      </c>
      <c r="B261" s="1">
        <v>275</v>
      </c>
      <c r="C261" s="1" t="s">
        <v>282</v>
      </c>
      <c r="D261" s="1">
        <v>2088.6948607012173</v>
      </c>
      <c r="E261" s="1">
        <v>2285.38977796687</v>
      </c>
      <c r="G261" s="1">
        <v>-196.69491726565448</v>
      </c>
      <c r="H261" s="1">
        <v>3752.2313120331914</v>
      </c>
      <c r="I261" s="1">
        <f t="shared" si="7"/>
        <v>3555.5363947675369</v>
      </c>
      <c r="K261" s="1">
        <f>IFERROR(VLOOKUP(A261,'Raw Data - Approved 2014 SWCAP'!$F$4:$R$588,3,FALSE),0)</f>
        <v>2285</v>
      </c>
      <c r="L261" s="1">
        <f t="shared" si="8"/>
        <v>0</v>
      </c>
    </row>
    <row r="262" spans="1:12">
      <c r="A262" s="1" t="s">
        <v>910</v>
      </c>
      <c r="B262" s="1">
        <v>276</v>
      </c>
      <c r="C262" s="1" t="s">
        <v>283</v>
      </c>
      <c r="D262" s="1">
        <v>11.277873494669693</v>
      </c>
      <c r="E262" s="1">
        <v>12.223190027437299</v>
      </c>
      <c r="G262" s="1">
        <v>-0.94531653276758454</v>
      </c>
      <c r="H262" s="1">
        <v>163.1193680533724</v>
      </c>
      <c r="I262" s="1">
        <f t="shared" si="7"/>
        <v>162.17405152060482</v>
      </c>
      <c r="K262" s="1">
        <f>IFERROR(VLOOKUP(A262,'Raw Data - Approved 2014 SWCAP'!$F$4:$R$588,3,FALSE),0)</f>
        <v>12</v>
      </c>
      <c r="L262" s="1">
        <f t="shared" si="8"/>
        <v>0</v>
      </c>
    </row>
    <row r="263" spans="1:12">
      <c r="A263" s="1" t="s">
        <v>911</v>
      </c>
      <c r="B263" s="1">
        <v>277</v>
      </c>
      <c r="C263" s="1" t="s">
        <v>284</v>
      </c>
      <c r="D263" s="1">
        <v>2334.2746422336986</v>
      </c>
      <c r="E263" s="1">
        <v>2176.1612713387099</v>
      </c>
      <c r="G263" s="1">
        <v>158.11337089498977</v>
      </c>
      <c r="H263" s="1">
        <v>19054.797566717425</v>
      </c>
      <c r="I263" s="1">
        <f t="shared" si="7"/>
        <v>19212.910937612414</v>
      </c>
      <c r="K263" s="1">
        <f>IFERROR(VLOOKUP(A263,'Raw Data - Approved 2014 SWCAP'!$F$4:$R$588,3,FALSE),0)</f>
        <v>2176</v>
      </c>
      <c r="L263" s="1">
        <f t="shared" si="8"/>
        <v>0</v>
      </c>
    </row>
    <row r="264" spans="1:12">
      <c r="A264" s="1" t="s">
        <v>912</v>
      </c>
      <c r="B264" s="1">
        <v>278</v>
      </c>
      <c r="C264" s="1" t="s">
        <v>285</v>
      </c>
      <c r="D264" s="1">
        <v>191.96902057231239</v>
      </c>
      <c r="E264" s="1">
        <v>273.15795586138199</v>
      </c>
      <c r="G264" s="1">
        <v>-81.188935289069619</v>
      </c>
      <c r="H264" s="1">
        <v>3721.8541074718555</v>
      </c>
      <c r="I264" s="1">
        <f t="shared" si="7"/>
        <v>3640.6651721827857</v>
      </c>
      <c r="K264" s="1">
        <f>IFERROR(VLOOKUP(A264,'Raw Data - Approved 2014 SWCAP'!$F$4:$R$588,3,FALSE),0)</f>
        <v>273</v>
      </c>
      <c r="L264" s="1">
        <f t="shared" si="8"/>
        <v>0</v>
      </c>
    </row>
    <row r="265" spans="1:12">
      <c r="A265" s="1" t="s">
        <v>913</v>
      </c>
      <c r="B265" s="1">
        <v>279</v>
      </c>
      <c r="C265" s="1" t="s">
        <v>286</v>
      </c>
      <c r="D265" s="1">
        <v>1716.1164167722382</v>
      </c>
      <c r="E265" s="1">
        <v>2068.2331040751701</v>
      </c>
      <c r="G265" s="1">
        <v>-352.11668730292888</v>
      </c>
      <c r="H265" s="1">
        <v>13871.384877794844</v>
      </c>
      <c r="I265" s="1">
        <f t="shared" si="7"/>
        <v>13519.268190491915</v>
      </c>
      <c r="K265" s="1">
        <f>IFERROR(VLOOKUP(A265,'Raw Data - Approved 2014 SWCAP'!$F$4:$R$588,3,FALSE),0)</f>
        <v>2068</v>
      </c>
      <c r="L265" s="1">
        <f t="shared" si="8"/>
        <v>0</v>
      </c>
    </row>
    <row r="266" spans="1:12">
      <c r="A266" s="1" t="s">
        <v>914</v>
      </c>
      <c r="B266" s="1">
        <v>280</v>
      </c>
      <c r="C266" s="1" t="s">
        <v>287</v>
      </c>
      <c r="D266" s="1">
        <v>91.121948888092078</v>
      </c>
      <c r="E266" s="1">
        <v>112.17594252130399</v>
      </c>
      <c r="G266" s="1">
        <v>-21.053993633211725</v>
      </c>
      <c r="H266" s="1">
        <v>1257.9140890349868</v>
      </c>
      <c r="I266" s="1">
        <f t="shared" si="7"/>
        <v>1236.860095401775</v>
      </c>
      <c r="K266" s="1">
        <f>IFERROR(VLOOKUP(A266,'Raw Data - Approved 2014 SWCAP'!$F$4:$R$588,3,FALSE),0)</f>
        <v>112</v>
      </c>
      <c r="L266" s="1">
        <f t="shared" si="8"/>
        <v>0</v>
      </c>
    </row>
    <row r="267" spans="1:12">
      <c r="A267" s="1" t="s">
        <v>915</v>
      </c>
      <c r="B267" s="1">
        <v>281</v>
      </c>
      <c r="C267" s="1" t="s">
        <v>288</v>
      </c>
      <c r="D267" s="1">
        <v>3074.2012119492015</v>
      </c>
      <c r="E267" s="1">
        <v>2604.9265044997401</v>
      </c>
      <c r="G267" s="1">
        <v>469.27470744946589</v>
      </c>
      <c r="H267" s="1">
        <v>21317.469514961929</v>
      </c>
      <c r="I267" s="1">
        <f t="shared" si="7"/>
        <v>21786.744222411395</v>
      </c>
      <c r="K267" s="1">
        <f>IFERROR(VLOOKUP(A267,'Raw Data - Approved 2014 SWCAP'!$F$4:$R$588,3,FALSE),0)</f>
        <v>2605</v>
      </c>
      <c r="L267" s="1">
        <f t="shared" si="8"/>
        <v>0</v>
      </c>
    </row>
    <row r="268" spans="1:12">
      <c r="A268" s="1" t="s">
        <v>916</v>
      </c>
      <c r="B268" s="1">
        <v>282</v>
      </c>
      <c r="C268" s="1" t="s">
        <v>289</v>
      </c>
      <c r="D268" s="1">
        <v>18.387837219570152</v>
      </c>
      <c r="E268" s="1">
        <v>26.006787292419698</v>
      </c>
      <c r="G268" s="1">
        <v>-7.6189500728495876</v>
      </c>
      <c r="H268" s="1">
        <v>849.45844016436217</v>
      </c>
      <c r="I268" s="1">
        <f t="shared" si="7"/>
        <v>841.83949009151263</v>
      </c>
      <c r="K268" s="1">
        <f>IFERROR(VLOOKUP(A268,'Raw Data - Approved 2014 SWCAP'!$F$4:$R$588,3,FALSE),0)</f>
        <v>26</v>
      </c>
      <c r="L268" s="1">
        <f t="shared" si="8"/>
        <v>0</v>
      </c>
    </row>
    <row r="269" spans="1:12">
      <c r="A269" s="1" t="s">
        <v>917</v>
      </c>
      <c r="B269" s="1">
        <v>283</v>
      </c>
      <c r="C269" s="1" t="s">
        <v>290</v>
      </c>
      <c r="D269" s="1">
        <v>0</v>
      </c>
      <c r="E269" s="1">
        <v>14.3037330108309</v>
      </c>
      <c r="G269" s="1">
        <v>-14.303733010830857</v>
      </c>
      <c r="H269" s="1">
        <v>0</v>
      </c>
      <c r="I269" s="1">
        <f t="shared" si="7"/>
        <v>-14.303733010830857</v>
      </c>
      <c r="K269" s="1">
        <f>IFERROR(VLOOKUP(A269,'Raw Data - Approved 2014 SWCAP'!$F$4:$R$588,3,FALSE),0)</f>
        <v>14</v>
      </c>
      <c r="L269" s="1">
        <f t="shared" si="8"/>
        <v>0</v>
      </c>
    </row>
    <row r="270" spans="1:12">
      <c r="A270" s="1" t="s">
        <v>918</v>
      </c>
      <c r="B270" s="1">
        <v>284</v>
      </c>
      <c r="C270" s="1" t="s">
        <v>291</v>
      </c>
      <c r="D270" s="1">
        <v>59.331421428479686</v>
      </c>
      <c r="E270" s="1">
        <v>64.063386030327294</v>
      </c>
      <c r="G270" s="1">
        <v>-4.7319646018476025</v>
      </c>
      <c r="H270" s="1">
        <v>817.61261176411915</v>
      </c>
      <c r="I270" s="1">
        <f t="shared" si="7"/>
        <v>812.88064716227154</v>
      </c>
      <c r="K270" s="1">
        <f>IFERROR(VLOOKUP(A270,'Raw Data - Approved 2014 SWCAP'!$F$4:$R$588,3,FALSE),0)</f>
        <v>64</v>
      </c>
      <c r="L270" s="1">
        <f t="shared" si="8"/>
        <v>0</v>
      </c>
    </row>
    <row r="271" spans="1:12">
      <c r="A271" s="1" t="s">
        <v>919</v>
      </c>
      <c r="B271" s="1">
        <v>285</v>
      </c>
      <c r="C271" s="1" t="s">
        <v>292</v>
      </c>
      <c r="D271" s="1">
        <v>61.619685615803974</v>
      </c>
      <c r="E271" s="1">
        <v>68.051093415164999</v>
      </c>
      <c r="G271" s="1">
        <v>-6.4314077993610104</v>
      </c>
      <c r="H271" s="1">
        <v>1321.5126110345307</v>
      </c>
      <c r="I271" s="1">
        <f t="shared" si="7"/>
        <v>1315.0812032351696</v>
      </c>
      <c r="K271" s="1">
        <f>IFERROR(VLOOKUP(A271,'Raw Data - Approved 2014 SWCAP'!$F$4:$R$588,3,FALSE),0)</f>
        <v>68</v>
      </c>
      <c r="L271" s="1">
        <f t="shared" si="8"/>
        <v>0</v>
      </c>
    </row>
    <row r="272" spans="1:12">
      <c r="A272" s="1" t="s">
        <v>920</v>
      </c>
      <c r="B272" s="1">
        <v>286</v>
      </c>
      <c r="C272" s="1" t="s">
        <v>293</v>
      </c>
      <c r="D272" s="1">
        <v>0</v>
      </c>
      <c r="E272" s="1">
        <v>0.52013574584839495</v>
      </c>
      <c r="G272" s="1">
        <v>-0.52013574584839484</v>
      </c>
      <c r="H272" s="1">
        <v>0</v>
      </c>
      <c r="I272" s="1">
        <f t="shared" si="7"/>
        <v>-0.52013574584839484</v>
      </c>
      <c r="K272" s="1">
        <f>IFERROR(VLOOKUP(A272,'Raw Data - Approved 2014 SWCAP'!$F$4:$R$588,3,FALSE),0)</f>
        <v>1</v>
      </c>
      <c r="L272" s="1">
        <f t="shared" si="8"/>
        <v>0</v>
      </c>
    </row>
    <row r="273" spans="1:12">
      <c r="A273" s="1" t="s">
        <v>921</v>
      </c>
      <c r="B273" s="1">
        <v>287</v>
      </c>
      <c r="C273" s="1" t="s">
        <v>294</v>
      </c>
      <c r="D273" s="1">
        <v>618.73029150829154</v>
      </c>
      <c r="E273" s="1">
        <v>672.70889796392396</v>
      </c>
      <c r="G273" s="1">
        <v>-53.978606455632288</v>
      </c>
      <c r="H273" s="1">
        <v>14943.281495413945</v>
      </c>
      <c r="I273" s="1">
        <f t="shared" si="7"/>
        <v>14889.302888958313</v>
      </c>
      <c r="K273" s="1">
        <f>IFERROR(VLOOKUP(A273,'Raw Data - Approved 2014 SWCAP'!$F$4:$R$588,3,FALSE),0)</f>
        <v>673</v>
      </c>
      <c r="L273" s="1">
        <f t="shared" si="8"/>
        <v>0</v>
      </c>
    </row>
    <row r="274" spans="1:12">
      <c r="A274" s="1" t="s">
        <v>922</v>
      </c>
      <c r="B274" s="1">
        <v>288</v>
      </c>
      <c r="C274" s="1" t="s">
        <v>295</v>
      </c>
      <c r="D274" s="1">
        <v>1992.9146597175006</v>
      </c>
      <c r="E274" s="1">
        <v>2681.9065948852999</v>
      </c>
      <c r="G274" s="1">
        <v>-688.99193516779724</v>
      </c>
      <c r="H274" s="1">
        <v>7597.3336368851606</v>
      </c>
      <c r="I274" s="1">
        <f t="shared" si="7"/>
        <v>6908.3417017173633</v>
      </c>
      <c r="K274" s="1">
        <f>IFERROR(VLOOKUP(A274,'Raw Data - Approved 2014 SWCAP'!$F$4:$R$588,3,FALSE),0)</f>
        <v>2682</v>
      </c>
      <c r="L274" s="1">
        <f t="shared" si="8"/>
        <v>0</v>
      </c>
    </row>
    <row r="275" spans="1:12">
      <c r="A275" s="1" t="s">
        <v>923</v>
      </c>
      <c r="B275" s="1">
        <v>289</v>
      </c>
      <c r="C275" s="1" t="s">
        <v>296</v>
      </c>
      <c r="D275" s="1">
        <v>16.181296753221734</v>
      </c>
      <c r="E275" s="1">
        <v>30.77469829603</v>
      </c>
      <c r="G275" s="1">
        <v>-14.593401542808291</v>
      </c>
      <c r="H275" s="1">
        <v>711.19519768940177</v>
      </c>
      <c r="I275" s="1">
        <f t="shared" si="7"/>
        <v>696.60179614659353</v>
      </c>
      <c r="K275" s="1">
        <f>IFERROR(VLOOKUP(A275,'Raw Data - Approved 2014 SWCAP'!$F$4:$R$588,3,FALSE),0)</f>
        <v>31</v>
      </c>
      <c r="L275" s="1">
        <f t="shared" si="8"/>
        <v>0</v>
      </c>
    </row>
    <row r="276" spans="1:12">
      <c r="A276" s="1" t="s">
        <v>924</v>
      </c>
      <c r="B276" s="1">
        <v>290</v>
      </c>
      <c r="C276" s="1" t="s">
        <v>297</v>
      </c>
      <c r="D276" s="1">
        <v>2.1248167453725508</v>
      </c>
      <c r="E276" s="1">
        <v>0.78020361877259203</v>
      </c>
      <c r="G276" s="1">
        <v>1.3446131265999588</v>
      </c>
      <c r="H276" s="1">
        <v>423.28922443651965</v>
      </c>
      <c r="I276" s="1">
        <f t="shared" ref="I276:I339" si="9">SUM(G276:H276)</f>
        <v>424.63383756311958</v>
      </c>
      <c r="K276" s="1">
        <f>IFERROR(VLOOKUP(A276,'Raw Data - Approved 2014 SWCAP'!$F$4:$R$588,3,FALSE),0)</f>
        <v>1</v>
      </c>
      <c r="L276" s="1">
        <f t="shared" si="8"/>
        <v>0</v>
      </c>
    </row>
    <row r="277" spans="1:12">
      <c r="A277" s="1" t="s">
        <v>925</v>
      </c>
      <c r="B277" s="1">
        <v>291</v>
      </c>
      <c r="C277" s="1" t="s">
        <v>298</v>
      </c>
      <c r="D277" s="1">
        <v>0</v>
      </c>
      <c r="E277" s="1">
        <v>95.531598654155204</v>
      </c>
      <c r="G277" s="1">
        <v>-95.531598654155175</v>
      </c>
      <c r="H277" s="1">
        <v>1948.6325135033514</v>
      </c>
      <c r="I277" s="1">
        <f t="shared" si="9"/>
        <v>1853.1009148491962</v>
      </c>
      <c r="K277" s="1">
        <f>IFERROR(VLOOKUP(A277,'Raw Data - Approved 2014 SWCAP'!$F$4:$R$588,3,FALSE),0)</f>
        <v>96</v>
      </c>
      <c r="L277" s="1">
        <f t="shared" ref="L277:L340" si="10">ROUND(K277-E277,0)</f>
        <v>0</v>
      </c>
    </row>
    <row r="278" spans="1:12">
      <c r="A278" s="1" t="s">
        <v>926</v>
      </c>
      <c r="B278" s="1">
        <v>292</v>
      </c>
      <c r="C278" s="1" t="s">
        <v>299</v>
      </c>
      <c r="D278" s="1">
        <v>710.42430644321473</v>
      </c>
      <c r="E278" s="1">
        <v>829.35644675526498</v>
      </c>
      <c r="G278" s="1">
        <v>-118.93214031205071</v>
      </c>
      <c r="H278" s="1">
        <v>8157.1385905139887</v>
      </c>
      <c r="I278" s="1">
        <f t="shared" si="9"/>
        <v>8038.2064502019384</v>
      </c>
      <c r="K278" s="1">
        <f>IFERROR(VLOOKUP(A278,'Raw Data - Approved 2014 SWCAP'!$F$4:$R$588,3,FALSE),0)</f>
        <v>829</v>
      </c>
      <c r="L278" s="1">
        <f t="shared" si="10"/>
        <v>0</v>
      </c>
    </row>
    <row r="279" spans="1:12">
      <c r="A279" s="1" t="s">
        <v>1253</v>
      </c>
      <c r="B279" s="1">
        <v>293</v>
      </c>
      <c r="C279" s="1" t="s">
        <v>300</v>
      </c>
      <c r="D279" s="1">
        <v>0.65378976780693876</v>
      </c>
      <c r="E279" s="1">
        <v>0</v>
      </c>
      <c r="G279" s="1">
        <v>0</v>
      </c>
      <c r="H279" s="1">
        <v>421.81819745895405</v>
      </c>
      <c r="I279" s="1">
        <f t="shared" si="9"/>
        <v>421.81819745895405</v>
      </c>
      <c r="K279" s="1">
        <f>IFERROR(VLOOKUP(A279,'Raw Data - Approved 2014 SWCAP'!$F$4:$R$588,3,FALSE),0)</f>
        <v>0</v>
      </c>
      <c r="L279" s="1">
        <f t="shared" si="10"/>
        <v>0</v>
      </c>
    </row>
    <row r="280" spans="1:12">
      <c r="A280" s="1" t="s">
        <v>927</v>
      </c>
      <c r="B280" s="1">
        <v>294</v>
      </c>
      <c r="C280" s="1" t="s">
        <v>301</v>
      </c>
      <c r="D280" s="1">
        <v>0.32689488390346938</v>
      </c>
      <c r="E280" s="1">
        <v>2.9474358931408999</v>
      </c>
      <c r="G280" s="1">
        <v>-2.6205410092374346</v>
      </c>
      <c r="H280" s="1">
        <v>50.940726403471047</v>
      </c>
      <c r="I280" s="1">
        <f t="shared" si="9"/>
        <v>48.320185394233611</v>
      </c>
      <c r="K280" s="1">
        <f>IFERROR(VLOOKUP(A280,'Raw Data - Approved 2014 SWCAP'!$F$4:$R$588,3,FALSE),0)</f>
        <v>3</v>
      </c>
      <c r="L280" s="1">
        <f t="shared" si="10"/>
        <v>0</v>
      </c>
    </row>
    <row r="281" spans="1:12">
      <c r="A281" s="1" t="s">
        <v>928</v>
      </c>
      <c r="B281" s="1">
        <v>295</v>
      </c>
      <c r="C281" s="1" t="s">
        <v>302</v>
      </c>
      <c r="D281" s="1">
        <v>982.72774473480467</v>
      </c>
      <c r="E281" s="1">
        <v>943.26617509606399</v>
      </c>
      <c r="G281" s="1">
        <v>39.461569638740812</v>
      </c>
      <c r="H281" s="1">
        <v>4973.561781448012</v>
      </c>
      <c r="I281" s="1">
        <f t="shared" si="9"/>
        <v>5013.0233510867529</v>
      </c>
      <c r="K281" s="1">
        <f>IFERROR(VLOOKUP(A281,'Raw Data - Approved 2014 SWCAP'!$F$4:$R$588,3,FALSE),0)</f>
        <v>943</v>
      </c>
      <c r="L281" s="1">
        <f t="shared" si="10"/>
        <v>0</v>
      </c>
    </row>
    <row r="282" spans="1:12">
      <c r="A282" s="1" t="s">
        <v>929</v>
      </c>
      <c r="B282" s="1">
        <v>296</v>
      </c>
      <c r="C282" s="1" t="s">
        <v>303</v>
      </c>
      <c r="D282" s="1">
        <v>7332.0070747918899</v>
      </c>
      <c r="E282" s="1">
        <v>8549.8180116739604</v>
      </c>
      <c r="G282" s="1">
        <v>-1217.8109368820737</v>
      </c>
      <c r="H282" s="1">
        <v>23517.138361623387</v>
      </c>
      <c r="I282" s="1">
        <f t="shared" si="9"/>
        <v>22299.327424741314</v>
      </c>
      <c r="K282" s="1">
        <f>IFERROR(VLOOKUP(A282,'Raw Data - Approved 2014 SWCAP'!$F$4:$R$588,3,FALSE),0)</f>
        <v>8550</v>
      </c>
      <c r="L282" s="1">
        <f t="shared" si="10"/>
        <v>0</v>
      </c>
    </row>
    <row r="283" spans="1:12">
      <c r="A283" s="1" t="s">
        <v>930</v>
      </c>
      <c r="B283" s="1">
        <v>297</v>
      </c>
      <c r="C283" s="1" t="s">
        <v>304</v>
      </c>
      <c r="D283" s="1">
        <v>2307.7961566375175</v>
      </c>
      <c r="E283" s="1">
        <v>2244.3857433358198</v>
      </c>
      <c r="G283" s="1">
        <v>63.410413301694291</v>
      </c>
      <c r="H283" s="1">
        <v>14087.63005534199</v>
      </c>
      <c r="I283" s="1">
        <f t="shared" si="9"/>
        <v>14151.040468643683</v>
      </c>
      <c r="K283" s="1">
        <f>IFERROR(VLOOKUP(A283,'Raw Data - Approved 2014 SWCAP'!$F$4:$R$588,3,FALSE),0)</f>
        <v>2244</v>
      </c>
      <c r="L283" s="1">
        <f t="shared" si="10"/>
        <v>0</v>
      </c>
    </row>
    <row r="284" spans="1:12">
      <c r="A284" s="1" t="s">
        <v>931</v>
      </c>
      <c r="B284" s="1">
        <v>298</v>
      </c>
      <c r="C284" s="1" t="s">
        <v>305</v>
      </c>
      <c r="D284" s="1">
        <v>815.92963022305958</v>
      </c>
      <c r="E284" s="1">
        <v>779.42341515381997</v>
      </c>
      <c r="G284" s="1">
        <v>36.506215069239929</v>
      </c>
      <c r="H284" s="1">
        <v>8482.0798738276681</v>
      </c>
      <c r="I284" s="1">
        <f t="shared" si="9"/>
        <v>8518.5860888969073</v>
      </c>
      <c r="K284" s="1">
        <f>IFERROR(VLOOKUP(A284,'Raw Data - Approved 2014 SWCAP'!$F$4:$R$588,3,FALSE),0)</f>
        <v>779</v>
      </c>
      <c r="L284" s="1">
        <f t="shared" si="10"/>
        <v>0</v>
      </c>
    </row>
    <row r="285" spans="1:12">
      <c r="A285" s="1" t="s">
        <v>932</v>
      </c>
      <c r="B285" s="1">
        <v>299</v>
      </c>
      <c r="C285" s="1" t="s">
        <v>306</v>
      </c>
      <c r="D285" s="1">
        <v>295.92159365361562</v>
      </c>
      <c r="E285" s="1">
        <v>355.77285016030203</v>
      </c>
      <c r="G285" s="1">
        <v>-59.851256506686397</v>
      </c>
      <c r="H285" s="1">
        <v>5809.1500649445525</v>
      </c>
      <c r="I285" s="1">
        <f t="shared" si="9"/>
        <v>5749.2988084378658</v>
      </c>
      <c r="K285" s="1">
        <f>IFERROR(VLOOKUP(A285,'Raw Data - Approved 2014 SWCAP'!$F$4:$R$588,3,FALSE),0)</f>
        <v>356</v>
      </c>
      <c r="L285" s="1">
        <f t="shared" si="10"/>
        <v>0</v>
      </c>
    </row>
    <row r="286" spans="1:12">
      <c r="A286" s="1" t="s">
        <v>933</v>
      </c>
      <c r="B286" s="1">
        <v>300</v>
      </c>
      <c r="C286" s="1" t="s">
        <v>307</v>
      </c>
      <c r="D286" s="1">
        <v>21712.766807473312</v>
      </c>
      <c r="E286" s="1">
        <v>24585.169609725101</v>
      </c>
      <c r="G286" s="1">
        <v>-2872.4028022517878</v>
      </c>
      <c r="H286" s="1">
        <v>27040.667165991523</v>
      </c>
      <c r="I286" s="1">
        <f t="shared" si="9"/>
        <v>24168.264363739734</v>
      </c>
      <c r="K286" s="1">
        <f>IFERROR(VLOOKUP(A286,'Raw Data - Approved 2014 SWCAP'!$F$4:$R$588,3,FALSE),0)</f>
        <v>24585</v>
      </c>
      <c r="L286" s="1">
        <f t="shared" si="10"/>
        <v>0</v>
      </c>
    </row>
    <row r="287" spans="1:12">
      <c r="A287" s="1" t="s">
        <v>934</v>
      </c>
      <c r="B287" s="1">
        <v>301</v>
      </c>
      <c r="C287" s="1" t="s">
        <v>308</v>
      </c>
      <c r="D287" s="1">
        <v>138658.25221279738</v>
      </c>
      <c r="E287" s="1">
        <v>137139.840148744</v>
      </c>
      <c r="G287" s="1">
        <v>1518.412064053379</v>
      </c>
      <c r="H287" s="1">
        <v>5930.5325352520085</v>
      </c>
      <c r="I287" s="1">
        <f t="shared" si="9"/>
        <v>7448.9445993053878</v>
      </c>
      <c r="K287" s="1">
        <f>IFERROR(VLOOKUP(A287,'Raw Data - Approved 2014 SWCAP'!$F$4:$R$588,3,FALSE),0)</f>
        <v>137140</v>
      </c>
      <c r="L287" s="1">
        <f t="shared" si="10"/>
        <v>0</v>
      </c>
    </row>
    <row r="288" spans="1:12">
      <c r="A288" s="1" t="s">
        <v>935</v>
      </c>
      <c r="B288" s="1">
        <v>302</v>
      </c>
      <c r="C288" s="1" t="s">
        <v>309</v>
      </c>
      <c r="D288" s="1">
        <v>897.0812851520958</v>
      </c>
      <c r="E288" s="1">
        <v>1258.55512637117</v>
      </c>
      <c r="G288" s="1">
        <v>-361.4738412190701</v>
      </c>
      <c r="H288" s="1">
        <v>4951.3172683691737</v>
      </c>
      <c r="I288" s="1">
        <f t="shared" si="9"/>
        <v>4589.8434271501037</v>
      </c>
      <c r="K288" s="1">
        <f>IFERROR(VLOOKUP(A288,'Raw Data - Approved 2014 SWCAP'!$F$4:$R$588,3,FALSE),0)</f>
        <v>1259</v>
      </c>
      <c r="L288" s="1">
        <f t="shared" si="10"/>
        <v>0</v>
      </c>
    </row>
    <row r="289" spans="1:12">
      <c r="A289" s="1" t="s">
        <v>936</v>
      </c>
      <c r="B289" s="1">
        <v>303</v>
      </c>
      <c r="C289" s="1" t="s">
        <v>310</v>
      </c>
      <c r="D289" s="1">
        <v>1741.5324939957331</v>
      </c>
      <c r="E289" s="1">
        <v>2057.05018553943</v>
      </c>
      <c r="G289" s="1">
        <v>-315.51769154369362</v>
      </c>
      <c r="H289" s="1">
        <v>8060.6008565468865</v>
      </c>
      <c r="I289" s="1">
        <f t="shared" si="9"/>
        <v>7745.0831650031932</v>
      </c>
      <c r="K289" s="1">
        <f>IFERROR(VLOOKUP(A289,'Raw Data - Approved 2014 SWCAP'!$F$4:$R$588,3,FALSE),0)</f>
        <v>2057</v>
      </c>
      <c r="L289" s="1">
        <f t="shared" si="10"/>
        <v>0</v>
      </c>
    </row>
    <row r="290" spans="1:12">
      <c r="A290" s="1" t="s">
        <v>937</v>
      </c>
      <c r="B290" s="1">
        <v>304</v>
      </c>
      <c r="C290" s="1" t="s">
        <v>311</v>
      </c>
      <c r="D290" s="1">
        <v>217.79371640068644</v>
      </c>
      <c r="E290" s="1">
        <v>332.10667372419999</v>
      </c>
      <c r="G290" s="1">
        <v>-114.3129573235136</v>
      </c>
      <c r="H290" s="1">
        <v>2400.1789489678504</v>
      </c>
      <c r="I290" s="1">
        <f t="shared" si="9"/>
        <v>2285.8659916443366</v>
      </c>
      <c r="K290" s="1">
        <f>IFERROR(VLOOKUP(A290,'Raw Data - Approved 2014 SWCAP'!$F$4:$R$588,3,FALSE),0)</f>
        <v>332</v>
      </c>
      <c r="L290" s="1">
        <f t="shared" si="10"/>
        <v>0</v>
      </c>
    </row>
    <row r="291" spans="1:12">
      <c r="A291" s="1" t="s">
        <v>938</v>
      </c>
      <c r="B291" s="1">
        <v>305</v>
      </c>
      <c r="C291" s="1" t="s">
        <v>312</v>
      </c>
      <c r="D291" s="1">
        <v>0.40861860487933671</v>
      </c>
      <c r="E291" s="1">
        <v>0.43344645487366201</v>
      </c>
      <c r="G291" s="1">
        <v>-2.4827849994325624E-2</v>
      </c>
      <c r="H291" s="1">
        <v>421.57302629602646</v>
      </c>
      <c r="I291" s="1">
        <f t="shared" si="9"/>
        <v>421.54819844603213</v>
      </c>
      <c r="K291" s="1">
        <f>IFERROR(VLOOKUP(A291,'Raw Data - Approved 2014 SWCAP'!$F$4:$R$588,3,FALSE),0)</f>
        <v>0</v>
      </c>
      <c r="L291" s="1">
        <f t="shared" si="10"/>
        <v>0</v>
      </c>
    </row>
    <row r="292" spans="1:12">
      <c r="A292" s="1" t="s">
        <v>940</v>
      </c>
      <c r="B292" s="1">
        <v>307</v>
      </c>
      <c r="C292" s="1" t="s">
        <v>314</v>
      </c>
      <c r="D292" s="1">
        <v>9474.6395913371798</v>
      </c>
      <c r="E292" s="1">
        <v>9227.9016456783193</v>
      </c>
      <c r="G292" s="1">
        <v>246.73794565885865</v>
      </c>
      <c r="H292" s="1">
        <v>21726.520882289213</v>
      </c>
      <c r="I292" s="1">
        <f t="shared" si="9"/>
        <v>21973.25882794807</v>
      </c>
      <c r="K292" s="1">
        <f>IFERROR(VLOOKUP(A292,'Raw Data - Approved 2014 SWCAP'!$F$4:$R$588,3,FALSE),0)</f>
        <v>9228</v>
      </c>
      <c r="L292" s="1">
        <f t="shared" si="10"/>
        <v>0</v>
      </c>
    </row>
    <row r="293" spans="1:12">
      <c r="A293" s="1" t="s">
        <v>941</v>
      </c>
      <c r="B293" s="1">
        <v>308</v>
      </c>
      <c r="C293" s="1" t="s">
        <v>315</v>
      </c>
      <c r="D293" s="1">
        <v>2447.7071669482025</v>
      </c>
      <c r="E293" s="1">
        <v>2509.9150415914301</v>
      </c>
      <c r="G293" s="1">
        <v>-62.207874643226354</v>
      </c>
      <c r="H293" s="1">
        <v>9455.0347105268702</v>
      </c>
      <c r="I293" s="1">
        <f t="shared" si="9"/>
        <v>9392.8268358836431</v>
      </c>
      <c r="K293" s="1">
        <f>IFERROR(VLOOKUP(A293,'Raw Data - Approved 2014 SWCAP'!$F$4:$R$588,3,FALSE),0)</f>
        <v>2510</v>
      </c>
      <c r="L293" s="1">
        <f t="shared" si="10"/>
        <v>0</v>
      </c>
    </row>
    <row r="294" spans="1:12">
      <c r="A294" s="1" t="s">
        <v>942</v>
      </c>
      <c r="B294" s="1">
        <v>309</v>
      </c>
      <c r="C294" s="1" t="s">
        <v>316</v>
      </c>
      <c r="D294" s="1">
        <v>942.68312145662969</v>
      </c>
      <c r="E294" s="1">
        <v>1106.06866354661</v>
      </c>
      <c r="G294" s="1">
        <v>-163.38554208998175</v>
      </c>
      <c r="H294" s="1">
        <v>9039.3373947111559</v>
      </c>
      <c r="I294" s="1">
        <f t="shared" si="9"/>
        <v>8875.9518526211741</v>
      </c>
      <c r="K294" s="1">
        <f>IFERROR(VLOOKUP(A294,'Raw Data - Approved 2014 SWCAP'!$F$4:$R$588,3,FALSE),0)</f>
        <v>1106</v>
      </c>
      <c r="L294" s="1">
        <f t="shared" si="10"/>
        <v>0</v>
      </c>
    </row>
    <row r="295" spans="1:12">
      <c r="A295" s="1" t="s">
        <v>944</v>
      </c>
      <c r="B295" s="1">
        <v>311</v>
      </c>
      <c r="C295" s="1" t="s">
        <v>318</v>
      </c>
      <c r="D295" s="1">
        <v>0</v>
      </c>
      <c r="E295" s="1">
        <v>0.86689290974732502</v>
      </c>
      <c r="G295" s="1">
        <v>-0.86689290974732469</v>
      </c>
      <c r="H295" s="1">
        <v>0</v>
      </c>
      <c r="I295" s="1">
        <f t="shared" si="9"/>
        <v>-0.86689290974732469</v>
      </c>
      <c r="K295" s="1">
        <f>IFERROR(VLOOKUP(A295,'Raw Data - Approved 2014 SWCAP'!$F$4:$R$588,3,FALSE),0)</f>
        <v>1</v>
      </c>
      <c r="L295" s="1">
        <f t="shared" si="10"/>
        <v>0</v>
      </c>
    </row>
    <row r="296" spans="1:12">
      <c r="A296" s="1" t="s">
        <v>945</v>
      </c>
      <c r="B296" s="1">
        <v>312</v>
      </c>
      <c r="C296" s="1" t="s">
        <v>319</v>
      </c>
      <c r="D296" s="1">
        <v>0.89896093073454075</v>
      </c>
      <c r="E296" s="1">
        <v>1.2136500736462501</v>
      </c>
      <c r="G296" s="1">
        <v>-0.31468914291171379</v>
      </c>
      <c r="H296" s="1">
        <v>422.06336862188164</v>
      </c>
      <c r="I296" s="1">
        <f t="shared" si="9"/>
        <v>421.7486794789699</v>
      </c>
      <c r="K296" s="1">
        <f>IFERROR(VLOOKUP(A296,'Raw Data - Approved 2014 SWCAP'!$F$4:$R$588,3,FALSE),0)</f>
        <v>1</v>
      </c>
      <c r="L296" s="1">
        <f t="shared" si="10"/>
        <v>0</v>
      </c>
    </row>
    <row r="297" spans="1:12">
      <c r="A297" s="1" t="s">
        <v>946</v>
      </c>
      <c r="B297" s="1">
        <v>313</v>
      </c>
      <c r="C297" s="1" t="s">
        <v>320</v>
      </c>
      <c r="D297" s="1">
        <v>8.9896093073454075</v>
      </c>
      <c r="E297" s="1">
        <v>10.6627827898921</v>
      </c>
      <c r="G297" s="1">
        <v>-1.6731734825466857</v>
      </c>
      <c r="H297" s="1">
        <v>640.736220844066</v>
      </c>
      <c r="I297" s="1">
        <f t="shared" si="9"/>
        <v>639.06304736151935</v>
      </c>
      <c r="K297" s="1">
        <f>IFERROR(VLOOKUP(A297,'Raw Data - Approved 2014 SWCAP'!$F$4:$R$588,3,FALSE),0)</f>
        <v>11</v>
      </c>
      <c r="L297" s="1">
        <f t="shared" si="10"/>
        <v>0</v>
      </c>
    </row>
    <row r="298" spans="1:12">
      <c r="A298" s="1" t="s">
        <v>947</v>
      </c>
      <c r="B298" s="1">
        <v>314</v>
      </c>
      <c r="C298" s="1" t="s">
        <v>321</v>
      </c>
      <c r="D298" s="1">
        <v>6.4561739570935197</v>
      </c>
      <c r="E298" s="1">
        <v>72.992383000724701</v>
      </c>
      <c r="G298" s="1">
        <v>-66.536209043631217</v>
      </c>
      <c r="H298" s="1">
        <v>427.6205816482406</v>
      </c>
      <c r="I298" s="1">
        <f t="shared" si="9"/>
        <v>361.08437260460937</v>
      </c>
      <c r="K298" s="1">
        <f>IFERROR(VLOOKUP(A298,'Raw Data - Approved 2014 SWCAP'!$F$4:$R$588,3,FALSE),0)</f>
        <v>73</v>
      </c>
      <c r="L298" s="1">
        <f t="shared" si="10"/>
        <v>0</v>
      </c>
    </row>
    <row r="299" spans="1:12">
      <c r="A299" s="1" t="s">
        <v>948</v>
      </c>
      <c r="B299" s="1">
        <v>315</v>
      </c>
      <c r="C299" s="1" t="s">
        <v>322</v>
      </c>
      <c r="D299" s="1">
        <v>0.73551348878280609</v>
      </c>
      <c r="E299" s="1">
        <v>0.26006787292419697</v>
      </c>
      <c r="G299" s="1">
        <v>0.47544561585860867</v>
      </c>
      <c r="H299" s="1">
        <v>421.89992117992995</v>
      </c>
      <c r="I299" s="1">
        <f t="shared" si="9"/>
        <v>422.37536679578858</v>
      </c>
      <c r="K299" s="1">
        <f>IFERROR(VLOOKUP(A299,'Raw Data - Approved 2014 SWCAP'!$F$4:$R$588,3,FALSE),0)</f>
        <v>0</v>
      </c>
      <c r="L299" s="1">
        <f t="shared" si="10"/>
        <v>0</v>
      </c>
    </row>
    <row r="300" spans="1:12">
      <c r="A300" s="1" t="s">
        <v>949</v>
      </c>
      <c r="B300" s="1">
        <v>316</v>
      </c>
      <c r="C300" s="1" t="s">
        <v>323</v>
      </c>
      <c r="D300" s="1">
        <v>3.0237776761070916</v>
      </c>
      <c r="E300" s="1">
        <v>3.9010180938629602</v>
      </c>
      <c r="G300" s="1">
        <v>-0.87724041775586936</v>
      </c>
      <c r="H300" s="1">
        <v>634.77038921282769</v>
      </c>
      <c r="I300" s="1">
        <f t="shared" si="9"/>
        <v>633.89314879507185</v>
      </c>
      <c r="K300" s="1">
        <f>IFERROR(VLOOKUP(A300,'Raw Data - Approved 2014 SWCAP'!$F$4:$R$588,3,FALSE),0)</f>
        <v>4</v>
      </c>
      <c r="L300" s="1">
        <f t="shared" si="10"/>
        <v>0</v>
      </c>
    </row>
    <row r="301" spans="1:12">
      <c r="A301" s="1" t="s">
        <v>950</v>
      </c>
      <c r="B301" s="1">
        <v>317</v>
      </c>
      <c r="C301" s="1" t="s">
        <v>324</v>
      </c>
      <c r="D301" s="1">
        <v>0.24517116292760202</v>
      </c>
      <c r="E301" s="1">
        <v>0.26006787292419697</v>
      </c>
      <c r="G301" s="1">
        <v>-1.4896709996595375E-2</v>
      </c>
      <c r="H301" s="1">
        <v>421.40957885407465</v>
      </c>
      <c r="I301" s="1">
        <f t="shared" si="9"/>
        <v>421.39468214407805</v>
      </c>
      <c r="K301" s="1">
        <f>IFERROR(VLOOKUP(A301,'Raw Data - Approved 2014 SWCAP'!$F$4:$R$588,3,FALSE),0)</f>
        <v>0</v>
      </c>
      <c r="L301" s="1">
        <f t="shared" si="10"/>
        <v>0</v>
      </c>
    </row>
    <row r="302" spans="1:12">
      <c r="A302" s="1" t="s">
        <v>951</v>
      </c>
      <c r="B302" s="1">
        <v>318</v>
      </c>
      <c r="C302" s="1" t="s">
        <v>325</v>
      </c>
      <c r="D302" s="1">
        <v>0.98068465171040808</v>
      </c>
      <c r="E302" s="1">
        <v>1.9938536924188499</v>
      </c>
      <c r="G302" s="1">
        <v>-1.0131690407084386</v>
      </c>
      <c r="H302" s="1">
        <v>422.14509234285754</v>
      </c>
      <c r="I302" s="1">
        <f t="shared" si="9"/>
        <v>421.13192330214912</v>
      </c>
      <c r="K302" s="1">
        <f>IFERROR(VLOOKUP(A302,'Raw Data - Approved 2014 SWCAP'!$F$4:$R$588,3,FALSE),0)</f>
        <v>2</v>
      </c>
      <c r="L302" s="1">
        <f t="shared" si="10"/>
        <v>0</v>
      </c>
    </row>
    <row r="303" spans="1:12">
      <c r="A303" s="1" t="s">
        <v>952</v>
      </c>
      <c r="B303" s="1">
        <v>319</v>
      </c>
      <c r="C303" s="1" t="s">
        <v>326</v>
      </c>
      <c r="D303" s="1">
        <v>0.49034232585520404</v>
      </c>
      <c r="E303" s="1">
        <v>0.52013574584839495</v>
      </c>
      <c r="G303" s="1">
        <v>-2.979341999319075E-2</v>
      </c>
      <c r="H303" s="1">
        <v>421.65475001700236</v>
      </c>
      <c r="I303" s="1">
        <f t="shared" si="9"/>
        <v>421.62495659700915</v>
      </c>
      <c r="K303" s="1">
        <f>IFERROR(VLOOKUP(A303,'Raw Data - Approved 2014 SWCAP'!$F$4:$R$588,3,FALSE),0)</f>
        <v>1</v>
      </c>
      <c r="L303" s="1">
        <f t="shared" si="10"/>
        <v>0</v>
      </c>
    </row>
    <row r="304" spans="1:12">
      <c r="A304" s="1" t="s">
        <v>953</v>
      </c>
      <c r="B304" s="1">
        <v>320</v>
      </c>
      <c r="C304" s="1" t="s">
        <v>327</v>
      </c>
      <c r="D304" s="1">
        <v>4.0044623278175004</v>
      </c>
      <c r="E304" s="1">
        <v>2.86074660216617</v>
      </c>
      <c r="G304" s="1">
        <v>1.1437157256513284</v>
      </c>
      <c r="H304" s="1">
        <v>846.33327771011159</v>
      </c>
      <c r="I304" s="1">
        <f t="shared" si="9"/>
        <v>847.47699343576289</v>
      </c>
      <c r="K304" s="1">
        <f>IFERROR(VLOOKUP(A304,'Raw Data - Approved 2014 SWCAP'!$F$4:$R$588,3,FALSE),0)</f>
        <v>3</v>
      </c>
      <c r="L304" s="1">
        <f t="shared" si="10"/>
        <v>0</v>
      </c>
    </row>
    <row r="305" spans="1:12">
      <c r="A305" s="1" t="s">
        <v>954</v>
      </c>
      <c r="B305" s="1">
        <v>321</v>
      </c>
      <c r="C305" s="1" t="s">
        <v>328</v>
      </c>
      <c r="D305" s="1">
        <v>1.6344744195173468</v>
      </c>
      <c r="E305" s="1">
        <v>1.5604072375451801</v>
      </c>
      <c r="G305" s="1">
        <v>7.406718197216243E-2</v>
      </c>
      <c r="H305" s="1">
        <v>422.79888211066447</v>
      </c>
      <c r="I305" s="1">
        <f t="shared" si="9"/>
        <v>422.87294929263663</v>
      </c>
      <c r="K305" s="1">
        <f>IFERROR(VLOOKUP(A305,'Raw Data - Approved 2014 SWCAP'!$F$4:$R$588,3,FALSE),0)</f>
        <v>2</v>
      </c>
      <c r="L305" s="1">
        <f t="shared" si="10"/>
        <v>0</v>
      </c>
    </row>
    <row r="306" spans="1:12">
      <c r="A306" s="1" t="s">
        <v>955</v>
      </c>
      <c r="B306" s="1">
        <v>322</v>
      </c>
      <c r="C306" s="1" t="s">
        <v>329</v>
      </c>
      <c r="D306" s="1">
        <v>1.7979218614690815</v>
      </c>
      <c r="E306" s="1">
        <v>1.2136500736462501</v>
      </c>
      <c r="G306" s="1">
        <v>0.58427178782282696</v>
      </c>
      <c r="H306" s="1">
        <v>633.54453339818963</v>
      </c>
      <c r="I306" s="1">
        <f t="shared" si="9"/>
        <v>634.12880518601241</v>
      </c>
      <c r="K306" s="1">
        <f>IFERROR(VLOOKUP(A306,'Raw Data - Approved 2014 SWCAP'!$F$4:$R$588,3,FALSE),0)</f>
        <v>1</v>
      </c>
      <c r="L306" s="1">
        <f t="shared" si="10"/>
        <v>0</v>
      </c>
    </row>
    <row r="307" spans="1:12">
      <c r="A307" s="1" t="s">
        <v>956</v>
      </c>
      <c r="B307" s="1">
        <v>323</v>
      </c>
      <c r="C307" s="1" t="s">
        <v>330</v>
      </c>
      <c r="D307" s="1">
        <v>0.81723720975867342</v>
      </c>
      <c r="E307" s="1">
        <v>0.43344645487366201</v>
      </c>
      <c r="G307" s="1">
        <v>0.38379075488501108</v>
      </c>
      <c r="H307" s="1">
        <v>421.98164490090579</v>
      </c>
      <c r="I307" s="1">
        <f t="shared" si="9"/>
        <v>422.3654356557908</v>
      </c>
      <c r="K307" s="1">
        <f>IFERROR(VLOOKUP(A307,'Raw Data - Approved 2014 SWCAP'!$F$4:$R$588,3,FALSE),0)</f>
        <v>0</v>
      </c>
      <c r="L307" s="1">
        <f t="shared" si="10"/>
        <v>0</v>
      </c>
    </row>
    <row r="308" spans="1:12">
      <c r="A308" s="1" t="s">
        <v>958</v>
      </c>
      <c r="B308" s="1">
        <v>325</v>
      </c>
      <c r="C308" s="1" t="s">
        <v>332</v>
      </c>
      <c r="D308" s="1">
        <v>763.29955391460101</v>
      </c>
      <c r="E308" s="1">
        <v>976.554862830361</v>
      </c>
      <c r="G308" s="1">
        <v>-213.25530891576028</v>
      </c>
      <c r="H308" s="1">
        <v>7042.0294177440674</v>
      </c>
      <c r="I308" s="1">
        <f t="shared" si="9"/>
        <v>6828.7741088283074</v>
      </c>
      <c r="K308" s="1">
        <f>IFERROR(VLOOKUP(A308,'Raw Data - Approved 2014 SWCAP'!$F$4:$R$588,3,FALSE),0)</f>
        <v>977</v>
      </c>
      <c r="L308" s="1">
        <f t="shared" si="10"/>
        <v>0</v>
      </c>
    </row>
    <row r="309" spans="1:12">
      <c r="A309" s="1" t="s">
        <v>959</v>
      </c>
      <c r="B309" s="1">
        <v>326</v>
      </c>
      <c r="C309" s="1" t="s">
        <v>333</v>
      </c>
      <c r="D309" s="1">
        <v>1648.3674520832442</v>
      </c>
      <c r="E309" s="1">
        <v>2016.82635452715</v>
      </c>
      <c r="G309" s="1">
        <v>-368.45890244390654</v>
      </c>
      <c r="H309" s="1">
        <v>14648.177855177279</v>
      </c>
      <c r="I309" s="1">
        <f t="shared" si="9"/>
        <v>14279.718952733372</v>
      </c>
      <c r="K309" s="1">
        <f>IFERROR(VLOOKUP(A309,'Raw Data - Approved 2014 SWCAP'!$F$4:$R$588,3,FALSE),0)</f>
        <v>2017</v>
      </c>
      <c r="L309" s="1">
        <f t="shared" si="10"/>
        <v>0</v>
      </c>
    </row>
    <row r="310" spans="1:12">
      <c r="A310" s="1" t="s">
        <v>960</v>
      </c>
      <c r="B310" s="1">
        <v>327</v>
      </c>
      <c r="C310" s="1" t="s">
        <v>334</v>
      </c>
      <c r="D310" s="1">
        <v>7725.5067912906907</v>
      </c>
      <c r="E310" s="1">
        <v>3938.9880033098898</v>
      </c>
      <c r="G310" s="1">
        <v>3786.5187879807972</v>
      </c>
      <c r="H310" s="1">
        <v>15271.530776922431</v>
      </c>
      <c r="I310" s="1">
        <f t="shared" si="9"/>
        <v>19058.049564903227</v>
      </c>
      <c r="K310" s="1">
        <f>IFERROR(VLOOKUP(A310,'Raw Data - Approved 2014 SWCAP'!$F$4:$R$588,3,FALSE),0)</f>
        <v>3939</v>
      </c>
      <c r="L310" s="1">
        <f t="shared" si="10"/>
        <v>0</v>
      </c>
    </row>
    <row r="311" spans="1:12">
      <c r="A311" s="1" t="s">
        <v>961</v>
      </c>
      <c r="B311" s="1">
        <v>328</v>
      </c>
      <c r="C311" s="1" t="s">
        <v>335</v>
      </c>
      <c r="D311" s="1">
        <v>24273.805200621558</v>
      </c>
      <c r="E311" s="1">
        <v>57205.660797696502</v>
      </c>
      <c r="G311" s="1">
        <v>-32931.85559707498</v>
      </c>
      <c r="H311" s="1">
        <v>21126.212598579201</v>
      </c>
      <c r="I311" s="1">
        <f t="shared" si="9"/>
        <v>-11805.642998495779</v>
      </c>
      <c r="K311" s="1">
        <f>IFERROR(VLOOKUP(A311,'Raw Data - Approved 2014 SWCAP'!$F$4:$R$588,3,FALSE),0)</f>
        <v>57206</v>
      </c>
      <c r="L311" s="1">
        <f t="shared" si="10"/>
        <v>0</v>
      </c>
    </row>
    <row r="312" spans="1:12">
      <c r="A312" s="1" t="s">
        <v>1254</v>
      </c>
      <c r="B312" s="1">
        <v>329</v>
      </c>
      <c r="C312" s="1" t="s">
        <v>336</v>
      </c>
      <c r="D312" s="1">
        <v>598.13591382237303</v>
      </c>
      <c r="E312" s="1">
        <v>0</v>
      </c>
      <c r="G312" s="1">
        <v>0</v>
      </c>
      <c r="H312" s="1">
        <v>2937.5993334899285</v>
      </c>
      <c r="I312" s="1">
        <f t="shared" si="9"/>
        <v>2937.5993334899285</v>
      </c>
      <c r="K312" s="1">
        <f>IFERROR(VLOOKUP(A312,'Raw Data - Approved 2014 SWCAP'!$F$4:$R$588,3,FALSE),0)</f>
        <v>0</v>
      </c>
      <c r="L312" s="1">
        <f t="shared" si="10"/>
        <v>0</v>
      </c>
    </row>
    <row r="313" spans="1:12">
      <c r="A313" s="1" t="s">
        <v>962</v>
      </c>
      <c r="B313" s="1">
        <v>330</v>
      </c>
      <c r="C313" s="1" t="s">
        <v>337</v>
      </c>
      <c r="D313" s="1">
        <v>2.7786065131794899</v>
      </c>
      <c r="E313" s="1">
        <v>1.30033936462099</v>
      </c>
      <c r="G313" s="1">
        <v>1.4782671485585028</v>
      </c>
      <c r="H313" s="1">
        <v>1315.1495718783792</v>
      </c>
      <c r="I313" s="1">
        <f t="shared" si="9"/>
        <v>1316.6278390269376</v>
      </c>
      <c r="K313" s="1">
        <f>IFERROR(VLOOKUP(A313,'Raw Data - Approved 2014 SWCAP'!$F$4:$R$588,3,FALSE),0)</f>
        <v>1</v>
      </c>
      <c r="L313" s="1">
        <f t="shared" si="10"/>
        <v>0</v>
      </c>
    </row>
    <row r="314" spans="1:12">
      <c r="A314" s="1" t="s">
        <v>963</v>
      </c>
      <c r="B314" s="1">
        <v>331</v>
      </c>
      <c r="C314" s="1" t="s">
        <v>338</v>
      </c>
      <c r="D314" s="1">
        <v>21.656786058604844</v>
      </c>
      <c r="E314" s="1">
        <v>26.873680202167101</v>
      </c>
      <c r="G314" s="1">
        <v>-5.2168941435622189</v>
      </c>
      <c r="H314" s="1">
        <v>110.2309912178481</v>
      </c>
      <c r="I314" s="1">
        <f t="shared" si="9"/>
        <v>105.01409707428589</v>
      </c>
      <c r="K314" s="1">
        <f>IFERROR(VLOOKUP(A314,'Raw Data - Approved 2014 SWCAP'!$F$4:$R$588,3,FALSE),0)</f>
        <v>27</v>
      </c>
      <c r="L314" s="1">
        <f t="shared" si="10"/>
        <v>0</v>
      </c>
    </row>
    <row r="315" spans="1:12">
      <c r="A315" s="1" t="s">
        <v>964</v>
      </c>
      <c r="B315" s="1">
        <v>332</v>
      </c>
      <c r="C315" s="1" t="s">
        <v>339</v>
      </c>
      <c r="D315" s="1">
        <v>158.70746613513435</v>
      </c>
      <c r="E315" s="1">
        <v>134.36840101083499</v>
      </c>
      <c r="G315" s="1">
        <v>24.339065124299054</v>
      </c>
      <c r="H315" s="1">
        <v>1152.8777760761311</v>
      </c>
      <c r="I315" s="1">
        <f t="shared" si="9"/>
        <v>1177.2168412004303</v>
      </c>
      <c r="K315" s="1">
        <f>IFERROR(VLOOKUP(A315,'Raw Data - Approved 2014 SWCAP'!$F$4:$R$588,3,FALSE),0)</f>
        <v>134</v>
      </c>
      <c r="L315" s="1">
        <f t="shared" si="10"/>
        <v>0</v>
      </c>
    </row>
    <row r="316" spans="1:12">
      <c r="A316" s="1" t="s">
        <v>965</v>
      </c>
      <c r="B316" s="1">
        <v>333</v>
      </c>
      <c r="C316" s="1" t="s">
        <v>340</v>
      </c>
      <c r="D316" s="1">
        <v>114.41320936621428</v>
      </c>
      <c r="E316" s="1">
        <v>103.507013423831</v>
      </c>
      <c r="G316" s="1">
        <v>10.906195942383713</v>
      </c>
      <c r="H316" s="1">
        <v>1913.1387808020443</v>
      </c>
      <c r="I316" s="1">
        <f t="shared" si="9"/>
        <v>1924.0449767444279</v>
      </c>
      <c r="K316" s="1">
        <f>IFERROR(VLOOKUP(A316,'Raw Data - Approved 2014 SWCAP'!$F$4:$R$588,3,FALSE),0)</f>
        <v>104</v>
      </c>
      <c r="L316" s="1">
        <f t="shared" si="10"/>
        <v>0</v>
      </c>
    </row>
    <row r="317" spans="1:12">
      <c r="A317" s="1" t="s">
        <v>966</v>
      </c>
      <c r="B317" s="1">
        <v>334</v>
      </c>
      <c r="C317" s="1" t="s">
        <v>341</v>
      </c>
      <c r="D317" s="1">
        <v>0</v>
      </c>
      <c r="E317" s="1">
        <v>0.34675716389893002</v>
      </c>
      <c r="G317" s="1">
        <v>-0.34675716389892985</v>
      </c>
      <c r="H317" s="1">
        <v>0</v>
      </c>
      <c r="I317" s="1">
        <f t="shared" si="9"/>
        <v>-0.34675716389892985</v>
      </c>
      <c r="K317" s="1">
        <f>IFERROR(VLOOKUP(A317,'Raw Data - Approved 2014 SWCAP'!$F$4:$R$588,3,FALSE),0)</f>
        <v>0</v>
      </c>
      <c r="L317" s="1">
        <f t="shared" si="10"/>
        <v>0</v>
      </c>
    </row>
    <row r="318" spans="1:12">
      <c r="A318" s="1" t="s">
        <v>967</v>
      </c>
      <c r="B318" s="1">
        <v>335</v>
      </c>
      <c r="C318" s="1" t="s">
        <v>342</v>
      </c>
      <c r="D318" s="1">
        <v>2033.7765202054347</v>
      </c>
      <c r="E318" s="1">
        <v>2017.2598009820199</v>
      </c>
      <c r="G318" s="1">
        <v>16.516719223410167</v>
      </c>
      <c r="H318" s="1">
        <v>22066.522050496762</v>
      </c>
      <c r="I318" s="1">
        <f t="shared" si="9"/>
        <v>22083.038769720173</v>
      </c>
      <c r="K318" s="1">
        <f>IFERROR(VLOOKUP(A318,'Raw Data - Approved 2014 SWCAP'!$F$4:$R$588,3,FALSE),0)</f>
        <v>2017</v>
      </c>
      <c r="L318" s="1">
        <f t="shared" si="10"/>
        <v>0</v>
      </c>
    </row>
    <row r="319" spans="1:12">
      <c r="A319" s="1" t="s">
        <v>1262</v>
      </c>
      <c r="B319" s="1">
        <v>336</v>
      </c>
      <c r="C319" s="1" t="s">
        <v>343</v>
      </c>
      <c r="D319" s="1">
        <v>0</v>
      </c>
      <c r="G319" s="1">
        <v>0</v>
      </c>
      <c r="H319" s="1">
        <v>3116.6197434357682</v>
      </c>
      <c r="I319" s="1">
        <f t="shared" si="9"/>
        <v>3116.6197434357682</v>
      </c>
      <c r="K319" s="1">
        <f>IFERROR(VLOOKUP(A319,'Raw Data - Approved 2014 SWCAP'!$F$4:$R$588,3,FALSE),0)</f>
        <v>0</v>
      </c>
      <c r="L319" s="1">
        <f t="shared" si="10"/>
        <v>0</v>
      </c>
    </row>
    <row r="320" spans="1:12">
      <c r="A320" s="1" t="s">
        <v>968</v>
      </c>
      <c r="B320" s="1">
        <v>337</v>
      </c>
      <c r="C320" s="1" t="s">
        <v>344</v>
      </c>
      <c r="D320" s="1">
        <v>3198.1760966695924</v>
      </c>
      <c r="E320" s="1">
        <v>3113.0991281936199</v>
      </c>
      <c r="G320" s="1">
        <v>85.076968475974937</v>
      </c>
      <c r="H320" s="1">
        <v>12039.632382708447</v>
      </c>
      <c r="I320" s="1">
        <f t="shared" si="9"/>
        <v>12124.709351184421</v>
      </c>
      <c r="K320" s="1">
        <f>IFERROR(VLOOKUP(A320,'Raw Data - Approved 2014 SWCAP'!$F$4:$R$588,3,FALSE),0)</f>
        <v>3113</v>
      </c>
      <c r="L320" s="1">
        <f t="shared" si="10"/>
        <v>0</v>
      </c>
    </row>
    <row r="321" spans="1:12">
      <c r="A321" s="1" t="s">
        <v>969</v>
      </c>
      <c r="B321" s="1">
        <v>338</v>
      </c>
      <c r="C321" s="1" t="s">
        <v>345</v>
      </c>
      <c r="D321" s="1">
        <v>1943.2266373641737</v>
      </c>
      <c r="E321" s="1">
        <v>2414.5568215192202</v>
      </c>
      <c r="G321" s="1">
        <v>-471.33018415504966</v>
      </c>
      <c r="H321" s="1">
        <v>8745.8794806738351</v>
      </c>
      <c r="I321" s="1">
        <f t="shared" si="9"/>
        <v>8274.5492965187859</v>
      </c>
      <c r="K321" s="1">
        <f>IFERROR(VLOOKUP(A321,'Raw Data - Approved 2014 SWCAP'!$F$4:$R$588,3,FALSE),0)</f>
        <v>2415</v>
      </c>
      <c r="L321" s="1">
        <f t="shared" si="10"/>
        <v>0</v>
      </c>
    </row>
    <row r="322" spans="1:12">
      <c r="A322" s="1" t="s">
        <v>970</v>
      </c>
      <c r="B322" s="1">
        <v>339</v>
      </c>
      <c r="C322" s="1" t="s">
        <v>346</v>
      </c>
      <c r="D322" s="1">
        <v>196514.38862291348</v>
      </c>
      <c r="E322" s="1">
        <v>117838.49160280199</v>
      </c>
      <c r="G322" s="1">
        <v>78675.897020111355</v>
      </c>
      <c r="H322" s="1">
        <v>22151.700823080915</v>
      </c>
      <c r="I322" s="1">
        <f t="shared" si="9"/>
        <v>100827.59784319227</v>
      </c>
      <c r="K322" s="1">
        <f>IFERROR(VLOOKUP(A322,'Raw Data - Approved 2014 SWCAP'!$F$4:$R$588,3,FALSE),0)</f>
        <v>117838</v>
      </c>
      <c r="L322" s="1">
        <f t="shared" si="10"/>
        <v>0</v>
      </c>
    </row>
    <row r="323" spans="1:12">
      <c r="A323" s="1" t="s">
        <v>971</v>
      </c>
      <c r="B323" s="1">
        <v>340</v>
      </c>
      <c r="C323" s="1" t="s">
        <v>347</v>
      </c>
      <c r="D323" s="1">
        <v>116.12940750670748</v>
      </c>
      <c r="E323" s="1">
        <v>100.12613107581601</v>
      </c>
      <c r="G323" s="1">
        <v>16.003276430891493</v>
      </c>
      <c r="H323" s="1">
        <v>3017.8815164288981</v>
      </c>
      <c r="I323" s="1">
        <f t="shared" si="9"/>
        <v>3033.8847928597897</v>
      </c>
      <c r="K323" s="1">
        <f>IFERROR(VLOOKUP(A323,'Raw Data - Approved 2014 SWCAP'!$F$4:$R$588,3,FALSE),0)</f>
        <v>100</v>
      </c>
      <c r="L323" s="1">
        <f t="shared" si="10"/>
        <v>0</v>
      </c>
    </row>
    <row r="324" spans="1:12">
      <c r="A324" s="1" t="s">
        <v>972</v>
      </c>
      <c r="B324" s="1">
        <v>341</v>
      </c>
      <c r="C324" s="1" t="s">
        <v>348</v>
      </c>
      <c r="D324" s="1">
        <v>485.52062631762789</v>
      </c>
      <c r="E324" s="1">
        <v>497.42315161301502</v>
      </c>
      <c r="G324" s="1">
        <v>-11.902525295387015</v>
      </c>
      <c r="H324" s="1">
        <v>6144.788439699154</v>
      </c>
      <c r="I324" s="1">
        <f t="shared" si="9"/>
        <v>6132.8859144037669</v>
      </c>
      <c r="K324" s="1">
        <f>IFERROR(VLOOKUP(A324,'Raw Data - Approved 2014 SWCAP'!$F$4:$R$588,3,FALSE),0)</f>
        <v>497</v>
      </c>
      <c r="L324" s="1">
        <f t="shared" si="10"/>
        <v>0</v>
      </c>
    </row>
    <row r="325" spans="1:12">
      <c r="A325" s="1" t="s">
        <v>973</v>
      </c>
      <c r="B325" s="1">
        <v>342</v>
      </c>
      <c r="C325" s="1" t="s">
        <v>349</v>
      </c>
      <c r="D325" s="1">
        <v>902.9653930623582</v>
      </c>
      <c r="E325" s="1">
        <v>817.91346034660103</v>
      </c>
      <c r="G325" s="1">
        <v>85.051932715757417</v>
      </c>
      <c r="H325" s="1">
        <v>7295.6990564173229</v>
      </c>
      <c r="I325" s="1">
        <f t="shared" si="9"/>
        <v>7380.7509891330801</v>
      </c>
      <c r="K325" s="1">
        <f>IFERROR(VLOOKUP(A325,'Raw Data - Approved 2014 SWCAP'!$F$4:$R$588,3,FALSE),0)</f>
        <v>818</v>
      </c>
      <c r="L325" s="1">
        <f t="shared" si="10"/>
        <v>0</v>
      </c>
    </row>
    <row r="326" spans="1:12">
      <c r="A326" s="1" t="s">
        <v>974</v>
      </c>
      <c r="B326" s="1">
        <v>343</v>
      </c>
      <c r="C326" s="1" t="s">
        <v>350</v>
      </c>
      <c r="D326" s="1">
        <v>63.907949803128261</v>
      </c>
      <c r="E326" s="1">
        <v>289.54223185560602</v>
      </c>
      <c r="G326" s="1">
        <v>-225.63428205247814</v>
      </c>
      <c r="H326" s="1">
        <v>1573.2697351649781</v>
      </c>
      <c r="I326" s="1">
        <f t="shared" si="9"/>
        <v>1347.6354531125</v>
      </c>
      <c r="K326" s="1">
        <f>IFERROR(VLOOKUP(A326,'Raw Data - Approved 2014 SWCAP'!$F$4:$R$588,3,FALSE),0)</f>
        <v>290</v>
      </c>
      <c r="L326" s="1">
        <f t="shared" si="10"/>
        <v>0</v>
      </c>
    </row>
    <row r="327" spans="1:12">
      <c r="A327" s="1" t="s">
        <v>975</v>
      </c>
      <c r="B327" s="1">
        <v>344</v>
      </c>
      <c r="C327" s="1" t="s">
        <v>351</v>
      </c>
      <c r="D327" s="1">
        <v>1599.3332194977238</v>
      </c>
      <c r="E327" s="1">
        <v>1726.6772976347199</v>
      </c>
      <c r="G327" s="1">
        <v>-127.3440781369974</v>
      </c>
      <c r="H327" s="1">
        <v>8812.1809714287519</v>
      </c>
      <c r="I327" s="1">
        <f t="shared" si="9"/>
        <v>8684.8368932917547</v>
      </c>
      <c r="K327" s="1">
        <f>IFERROR(VLOOKUP(A327,'Raw Data - Approved 2014 SWCAP'!$F$4:$R$588,3,FALSE),0)</f>
        <v>1727</v>
      </c>
      <c r="L327" s="1">
        <f t="shared" si="10"/>
        <v>0</v>
      </c>
    </row>
    <row r="328" spans="1:12">
      <c r="A328" s="1" t="s">
        <v>976</v>
      </c>
      <c r="B328" s="1">
        <v>345</v>
      </c>
      <c r="C328" s="1" t="s">
        <v>352</v>
      </c>
      <c r="D328" s="1">
        <v>314.47287831513751</v>
      </c>
      <c r="E328" s="1">
        <v>309.65414736174398</v>
      </c>
      <c r="G328" s="1">
        <v>4.8187309533931604</v>
      </c>
      <c r="H328" s="1">
        <v>3585.563752931741</v>
      </c>
      <c r="I328" s="1">
        <f t="shared" si="9"/>
        <v>3590.3824838851342</v>
      </c>
      <c r="K328" s="1">
        <f>IFERROR(VLOOKUP(A328,'Raw Data - Approved 2014 SWCAP'!$F$4:$R$588,3,FALSE),0)</f>
        <v>310</v>
      </c>
      <c r="L328" s="1">
        <f t="shared" si="10"/>
        <v>0</v>
      </c>
    </row>
    <row r="329" spans="1:12">
      <c r="A329" s="1" t="s">
        <v>977</v>
      </c>
      <c r="B329" s="1">
        <v>346</v>
      </c>
      <c r="C329" s="1" t="s">
        <v>353</v>
      </c>
      <c r="D329" s="1">
        <v>242.71945129832599</v>
      </c>
      <c r="E329" s="1">
        <v>241.68974323755401</v>
      </c>
      <c r="G329" s="1">
        <v>1.0297080607718878</v>
      </c>
      <c r="H329" s="1">
        <v>3858.1570541454103</v>
      </c>
      <c r="I329" s="1">
        <f t="shared" si="9"/>
        <v>3859.1867622061823</v>
      </c>
      <c r="K329" s="1">
        <f>IFERROR(VLOOKUP(A329,'Raw Data - Approved 2014 SWCAP'!$F$4:$R$588,3,FALSE),0)</f>
        <v>242</v>
      </c>
      <c r="L329" s="1">
        <f t="shared" si="10"/>
        <v>0</v>
      </c>
    </row>
    <row r="330" spans="1:12">
      <c r="A330" s="1" t="s">
        <v>978</v>
      </c>
      <c r="B330" s="1">
        <v>347</v>
      </c>
      <c r="C330" s="1" t="s">
        <v>354</v>
      </c>
      <c r="D330" s="1">
        <v>295.34952760678453</v>
      </c>
      <c r="E330" s="1">
        <v>300.37839322744799</v>
      </c>
      <c r="G330" s="1">
        <v>-5.0288656206634235</v>
      </c>
      <c r="H330" s="1">
        <v>3846.7527204656867</v>
      </c>
      <c r="I330" s="1">
        <f t="shared" si="9"/>
        <v>3841.7238548450232</v>
      </c>
      <c r="K330" s="1">
        <f>IFERROR(VLOOKUP(A330,'Raw Data - Approved 2014 SWCAP'!$F$4:$R$588,3,FALSE),0)</f>
        <v>300</v>
      </c>
      <c r="L330" s="1">
        <f t="shared" si="10"/>
        <v>0</v>
      </c>
    </row>
    <row r="331" spans="1:12">
      <c r="A331" s="1" t="s">
        <v>979</v>
      </c>
      <c r="B331" s="1">
        <v>348</v>
      </c>
      <c r="C331" s="1" t="s">
        <v>355</v>
      </c>
      <c r="D331" s="1">
        <v>216.48613686507258</v>
      </c>
      <c r="E331" s="1">
        <v>239.60920025416101</v>
      </c>
      <c r="G331" s="1">
        <v>-23.12306338908795</v>
      </c>
      <c r="H331" s="1">
        <v>3944.5653922709539</v>
      </c>
      <c r="I331" s="1">
        <f t="shared" si="9"/>
        <v>3921.4423288818662</v>
      </c>
      <c r="K331" s="1">
        <f>IFERROR(VLOOKUP(A331,'Raw Data - Approved 2014 SWCAP'!$F$4:$R$588,3,FALSE),0)</f>
        <v>240</v>
      </c>
      <c r="L331" s="1">
        <f t="shared" si="10"/>
        <v>0</v>
      </c>
    </row>
    <row r="332" spans="1:12">
      <c r="A332" s="1" t="s">
        <v>980</v>
      </c>
      <c r="B332" s="1">
        <v>349</v>
      </c>
      <c r="C332" s="1" t="s">
        <v>356</v>
      </c>
      <c r="D332" s="1">
        <v>753.41098367652103</v>
      </c>
      <c r="E332" s="1">
        <v>791.386537308333</v>
      </c>
      <c r="G332" s="1">
        <v>-37.975553631811664</v>
      </c>
      <c r="H332" s="1">
        <v>4420.0922352903353</v>
      </c>
      <c r="I332" s="1">
        <f t="shared" si="9"/>
        <v>4382.1166816585237</v>
      </c>
      <c r="K332" s="1">
        <f>IFERROR(VLOOKUP(A332,'Raw Data - Approved 2014 SWCAP'!$F$4:$R$588,3,FALSE),0)</f>
        <v>791</v>
      </c>
      <c r="L332" s="1">
        <f t="shared" si="10"/>
        <v>0</v>
      </c>
    </row>
    <row r="333" spans="1:12">
      <c r="A333" s="1" t="s">
        <v>981</v>
      </c>
      <c r="B333" s="1">
        <v>350</v>
      </c>
      <c r="C333" s="1" t="s">
        <v>357</v>
      </c>
      <c r="D333" s="1">
        <v>2.0430930243966836</v>
      </c>
      <c r="E333" s="1">
        <v>1.90716440144411</v>
      </c>
      <c r="G333" s="1">
        <v>0.13592862295256927</v>
      </c>
      <c r="H333" s="1">
        <v>633.78970456111733</v>
      </c>
      <c r="I333" s="1">
        <f t="shared" si="9"/>
        <v>633.92563318406985</v>
      </c>
      <c r="K333" s="1">
        <f>IFERROR(VLOOKUP(A333,'Raw Data - Approved 2014 SWCAP'!$F$4:$R$588,3,FALSE),0)</f>
        <v>2</v>
      </c>
      <c r="L333" s="1">
        <f t="shared" si="10"/>
        <v>0</v>
      </c>
    </row>
    <row r="334" spans="1:12">
      <c r="A334" s="1" t="s">
        <v>982</v>
      </c>
      <c r="B334" s="1">
        <v>351</v>
      </c>
      <c r="C334" s="1" t="s">
        <v>358</v>
      </c>
      <c r="D334" s="1">
        <v>754.47339204920729</v>
      </c>
      <c r="E334" s="1">
        <v>779.25003657187006</v>
      </c>
      <c r="G334" s="1">
        <v>-24.776644522662842</v>
      </c>
      <c r="H334" s="1">
        <v>6378.8828478951891</v>
      </c>
      <c r="I334" s="1">
        <f t="shared" si="9"/>
        <v>6354.1062033725266</v>
      </c>
      <c r="K334" s="1">
        <f>IFERROR(VLOOKUP(A334,'Raw Data - Approved 2014 SWCAP'!$F$4:$R$588,3,FALSE),0)</f>
        <v>779</v>
      </c>
      <c r="L334" s="1">
        <f t="shared" si="10"/>
        <v>0</v>
      </c>
    </row>
    <row r="335" spans="1:12">
      <c r="A335" s="1" t="s">
        <v>983</v>
      </c>
      <c r="B335" s="1">
        <v>352</v>
      </c>
      <c r="C335" s="1" t="s">
        <v>359</v>
      </c>
      <c r="D335" s="1">
        <v>200.79518243770607</v>
      </c>
      <c r="E335" s="1">
        <v>192.36353667293099</v>
      </c>
      <c r="G335" s="1">
        <v>8.4316457647747143</v>
      </c>
      <c r="H335" s="1">
        <v>3213.12457983492</v>
      </c>
      <c r="I335" s="1">
        <f t="shared" si="9"/>
        <v>3221.5562255996947</v>
      </c>
      <c r="K335" s="1">
        <f>IFERROR(VLOOKUP(A335,'Raw Data - Approved 2014 SWCAP'!$F$4:$R$588,3,FALSE),0)</f>
        <v>192</v>
      </c>
      <c r="L335" s="1">
        <f t="shared" si="10"/>
        <v>0</v>
      </c>
    </row>
    <row r="336" spans="1:12">
      <c r="A336" s="1" t="s">
        <v>984</v>
      </c>
      <c r="B336" s="1">
        <v>353</v>
      </c>
      <c r="C336" s="1" t="s">
        <v>360</v>
      </c>
      <c r="D336" s="1">
        <v>1615.5962399719215</v>
      </c>
      <c r="E336" s="1">
        <v>1713.76059327949</v>
      </c>
      <c r="G336" s="1">
        <v>-98.164353307564639</v>
      </c>
      <c r="H336" s="1">
        <v>11879.286110912997</v>
      </c>
      <c r="I336" s="1">
        <f t="shared" si="9"/>
        <v>11781.121757605433</v>
      </c>
      <c r="K336" s="1">
        <f>IFERROR(VLOOKUP(A336,'Raw Data - Approved 2014 SWCAP'!$F$4:$R$588,3,FALSE),0)</f>
        <v>1714</v>
      </c>
      <c r="L336" s="1">
        <f t="shared" si="10"/>
        <v>0</v>
      </c>
    </row>
    <row r="337" spans="1:12">
      <c r="A337" s="1" t="s">
        <v>985</v>
      </c>
      <c r="B337" s="1">
        <v>354</v>
      </c>
      <c r="C337" s="1" t="s">
        <v>361</v>
      </c>
      <c r="D337" s="1">
        <v>244.84426804369855</v>
      </c>
      <c r="E337" s="1">
        <v>237.00852152491899</v>
      </c>
      <c r="G337" s="1">
        <v>7.8357465187799926</v>
      </c>
      <c r="H337" s="1">
        <v>2983.3241721958793</v>
      </c>
      <c r="I337" s="1">
        <f t="shared" si="9"/>
        <v>2991.1599187146594</v>
      </c>
      <c r="K337" s="1">
        <f>IFERROR(VLOOKUP(A337,'Raw Data - Approved 2014 SWCAP'!$F$4:$R$588,3,FALSE),0)</f>
        <v>237</v>
      </c>
      <c r="L337" s="1">
        <f t="shared" si="10"/>
        <v>0</v>
      </c>
    </row>
    <row r="338" spans="1:12">
      <c r="A338" s="1" t="s">
        <v>986</v>
      </c>
      <c r="B338" s="1">
        <v>355</v>
      </c>
      <c r="C338" s="1" t="s">
        <v>362</v>
      </c>
      <c r="D338" s="1">
        <v>780.37981159855724</v>
      </c>
      <c r="E338" s="1">
        <v>880.32974984840803</v>
      </c>
      <c r="G338" s="1">
        <v>-99.949938249850945</v>
      </c>
      <c r="H338" s="1">
        <v>11640.500174017507</v>
      </c>
      <c r="I338" s="1">
        <f t="shared" si="9"/>
        <v>11540.550235767656</v>
      </c>
      <c r="K338" s="1">
        <f>IFERROR(VLOOKUP(A338,'Raw Data - Approved 2014 SWCAP'!$F$4:$R$588,3,FALSE),0)</f>
        <v>880</v>
      </c>
      <c r="L338" s="1">
        <f t="shared" si="10"/>
        <v>0</v>
      </c>
    </row>
    <row r="339" spans="1:12">
      <c r="A339" s="1" t="s">
        <v>988</v>
      </c>
      <c r="B339" s="1">
        <v>357</v>
      </c>
      <c r="C339" s="1" t="s">
        <v>364</v>
      </c>
      <c r="D339" s="1">
        <v>7318.6861082728237</v>
      </c>
      <c r="E339" s="1">
        <v>4346.0809137272399</v>
      </c>
      <c r="G339" s="1">
        <v>2972.6051945455865</v>
      </c>
      <c r="H339" s="1">
        <v>8161.0149236551179</v>
      </c>
      <c r="I339" s="1">
        <f t="shared" si="9"/>
        <v>11133.620118200704</v>
      </c>
      <c r="K339" s="1">
        <f>IFERROR(VLOOKUP(A339,'Raw Data - Approved 2014 SWCAP'!$F$4:$R$588,3,FALSE),0)</f>
        <v>4346</v>
      </c>
      <c r="L339" s="1">
        <f t="shared" si="10"/>
        <v>0</v>
      </c>
    </row>
    <row r="340" spans="1:12">
      <c r="A340" s="1" t="s">
        <v>989</v>
      </c>
      <c r="B340" s="1">
        <v>358</v>
      </c>
      <c r="C340" s="1" t="s">
        <v>365</v>
      </c>
      <c r="D340" s="1">
        <v>154.53955636536514</v>
      </c>
      <c r="E340" s="1">
        <v>154.306937935024</v>
      </c>
      <c r="G340" s="1">
        <v>0.23261843034135257</v>
      </c>
      <c r="H340" s="1">
        <v>3019.5540393164652</v>
      </c>
      <c r="I340" s="1">
        <f t="shared" ref="I340:I403" si="11">SUM(G340:H340)</f>
        <v>3019.7866577468067</v>
      </c>
      <c r="K340" s="1">
        <f>IFERROR(VLOOKUP(A340,'Raw Data - Approved 2014 SWCAP'!$F$4:$R$588,3,FALSE),0)</f>
        <v>154</v>
      </c>
      <c r="L340" s="1">
        <f t="shared" si="10"/>
        <v>0</v>
      </c>
    </row>
    <row r="341" spans="1:12">
      <c r="A341" s="1" t="s">
        <v>990</v>
      </c>
      <c r="B341" s="1">
        <v>359</v>
      </c>
      <c r="C341" s="1" t="s">
        <v>366</v>
      </c>
      <c r="D341" s="1">
        <v>274.91859736281771</v>
      </c>
      <c r="E341" s="1">
        <v>321.964026680156</v>
      </c>
      <c r="G341" s="1">
        <v>-47.045429317338645</v>
      </c>
      <c r="H341" s="1">
        <v>3376.5189764437223</v>
      </c>
      <c r="I341" s="1">
        <f t="shared" si="11"/>
        <v>3329.4735471263834</v>
      </c>
      <c r="K341" s="1">
        <f>IFERROR(VLOOKUP(A341,'Raw Data - Approved 2014 SWCAP'!$F$4:$R$588,3,FALSE),0)</f>
        <v>322</v>
      </c>
      <c r="L341" s="1">
        <f t="shared" ref="L341:L404" si="12">ROUND(K341-E341,0)</f>
        <v>0</v>
      </c>
    </row>
    <row r="342" spans="1:12">
      <c r="A342" s="1" t="s">
        <v>991</v>
      </c>
      <c r="B342" s="1">
        <v>360</v>
      </c>
      <c r="C342" s="1" t="s">
        <v>367</v>
      </c>
      <c r="D342" s="1">
        <v>4.5765283746485714</v>
      </c>
      <c r="E342" s="1">
        <v>10.7494720808668</v>
      </c>
      <c r="G342" s="1">
        <v>-6.1729437062182546</v>
      </c>
      <c r="H342" s="1">
        <v>577.58243062449844</v>
      </c>
      <c r="I342" s="1">
        <f t="shared" si="11"/>
        <v>571.40948691828021</v>
      </c>
      <c r="K342" s="1">
        <f>IFERROR(VLOOKUP(A342,'Raw Data - Approved 2014 SWCAP'!$F$4:$R$588,3,FALSE),0)</f>
        <v>11</v>
      </c>
      <c r="L342" s="1">
        <f t="shared" si="12"/>
        <v>0</v>
      </c>
    </row>
    <row r="343" spans="1:12">
      <c r="A343" s="1" t="s">
        <v>993</v>
      </c>
      <c r="B343" s="1">
        <v>362</v>
      </c>
      <c r="C343" s="1" t="s">
        <v>369</v>
      </c>
      <c r="D343" s="1">
        <v>726.8507743593641</v>
      </c>
      <c r="E343" s="1">
        <v>788.26572283324197</v>
      </c>
      <c r="G343" s="1">
        <v>-61.414948473878177</v>
      </c>
      <c r="H343" s="1">
        <v>6769.4641244618488</v>
      </c>
      <c r="I343" s="1">
        <f t="shared" si="11"/>
        <v>6708.0491759879706</v>
      </c>
      <c r="K343" s="1">
        <f>IFERROR(VLOOKUP(A343,'Raw Data - Approved 2014 SWCAP'!$F$4:$R$588,3,FALSE),0)</f>
        <v>788</v>
      </c>
      <c r="L343" s="1">
        <f t="shared" si="12"/>
        <v>0</v>
      </c>
    </row>
    <row r="344" spans="1:12">
      <c r="A344" s="1" t="s">
        <v>994</v>
      </c>
      <c r="B344" s="1">
        <v>363</v>
      </c>
      <c r="C344" s="1" t="s">
        <v>370</v>
      </c>
      <c r="D344" s="1">
        <v>232.17709129243909</v>
      </c>
      <c r="E344" s="1">
        <v>270.90403429603901</v>
      </c>
      <c r="G344" s="1">
        <v>-38.726943003599835</v>
      </c>
      <c r="H344" s="1">
        <v>3716.2847279003681</v>
      </c>
      <c r="I344" s="1">
        <f t="shared" si="11"/>
        <v>3677.5577848967682</v>
      </c>
      <c r="K344" s="1">
        <f>IFERROR(VLOOKUP(A344,'Raw Data - Approved 2014 SWCAP'!$F$4:$R$588,3,FALSE),0)</f>
        <v>271</v>
      </c>
      <c r="L344" s="1">
        <f t="shared" si="12"/>
        <v>0</v>
      </c>
    </row>
    <row r="345" spans="1:12">
      <c r="A345" s="1" t="s">
        <v>995</v>
      </c>
      <c r="B345" s="1">
        <v>364</v>
      </c>
      <c r="C345" s="1" t="s">
        <v>371</v>
      </c>
      <c r="D345" s="1">
        <v>174.23497312054917</v>
      </c>
      <c r="E345" s="1">
        <v>166.79019583538499</v>
      </c>
      <c r="G345" s="1">
        <v>7.444777285163906</v>
      </c>
      <c r="H345" s="1">
        <v>3900.6225178733293</v>
      </c>
      <c r="I345" s="1">
        <f t="shared" si="11"/>
        <v>3908.0672951584934</v>
      </c>
      <c r="K345" s="1">
        <f>IFERROR(VLOOKUP(A345,'Raw Data - Approved 2014 SWCAP'!$F$4:$R$588,3,FALSE),0)</f>
        <v>167</v>
      </c>
      <c r="L345" s="1">
        <f t="shared" si="12"/>
        <v>0</v>
      </c>
    </row>
    <row r="346" spans="1:12">
      <c r="A346" s="1" t="s">
        <v>996</v>
      </c>
      <c r="B346" s="1">
        <v>365</v>
      </c>
      <c r="C346" s="1" t="s">
        <v>372</v>
      </c>
      <c r="D346" s="1">
        <v>675.36483014456758</v>
      </c>
      <c r="E346" s="1">
        <v>704.87062491555002</v>
      </c>
      <c r="G346" s="1">
        <v>-29.505794770981971</v>
      </c>
      <c r="H346" s="1">
        <v>7124.3803715445802</v>
      </c>
      <c r="I346" s="1">
        <f t="shared" si="11"/>
        <v>7094.8745767735982</v>
      </c>
      <c r="K346" s="1">
        <f>IFERROR(VLOOKUP(A346,'Raw Data - Approved 2014 SWCAP'!$F$4:$R$588,3,FALSE),0)</f>
        <v>705</v>
      </c>
      <c r="L346" s="1">
        <f t="shared" si="12"/>
        <v>0</v>
      </c>
    </row>
    <row r="347" spans="1:12">
      <c r="A347" s="1" t="s">
        <v>997</v>
      </c>
      <c r="B347" s="1">
        <v>366</v>
      </c>
      <c r="C347" s="1" t="s">
        <v>373</v>
      </c>
      <c r="D347" s="1">
        <v>369.22777136896866</v>
      </c>
      <c r="E347" s="1">
        <v>388.62809143972601</v>
      </c>
      <c r="G347" s="1">
        <v>-19.400320070756997</v>
      </c>
      <c r="H347" s="1">
        <v>5252.640798827375</v>
      </c>
      <c r="I347" s="1">
        <f t="shared" si="11"/>
        <v>5233.2404787566184</v>
      </c>
      <c r="K347" s="1">
        <f>IFERROR(VLOOKUP(A347,'Raw Data - Approved 2014 SWCAP'!$F$4:$R$588,3,FALSE),0)</f>
        <v>389</v>
      </c>
      <c r="L347" s="1">
        <f t="shared" si="12"/>
        <v>0</v>
      </c>
    </row>
    <row r="348" spans="1:12">
      <c r="A348" s="1" t="s">
        <v>998</v>
      </c>
      <c r="B348" s="1">
        <v>367</v>
      </c>
      <c r="C348" s="1" t="s">
        <v>374</v>
      </c>
      <c r="D348" s="1">
        <v>625.02301802343345</v>
      </c>
      <c r="E348" s="1">
        <v>665.687065394971</v>
      </c>
      <c r="G348" s="1">
        <v>-40.66404737153718</v>
      </c>
      <c r="H348" s="1">
        <v>6724.9199181631102</v>
      </c>
      <c r="I348" s="1">
        <f t="shared" si="11"/>
        <v>6684.2558707915732</v>
      </c>
      <c r="K348" s="1">
        <f>IFERROR(VLOOKUP(A348,'Raw Data - Approved 2014 SWCAP'!$F$4:$R$588,3,FALSE),0)</f>
        <v>666</v>
      </c>
      <c r="L348" s="1">
        <f t="shared" si="12"/>
        <v>0</v>
      </c>
    </row>
    <row r="349" spans="1:12">
      <c r="A349" s="1" t="s">
        <v>999</v>
      </c>
      <c r="B349" s="1">
        <v>368</v>
      </c>
      <c r="C349" s="1" t="s">
        <v>375</v>
      </c>
      <c r="D349" s="1">
        <v>976.84363682454227</v>
      </c>
      <c r="E349" s="1">
        <v>974.82107701086602</v>
      </c>
      <c r="G349" s="1">
        <v>2.0225598136757479</v>
      </c>
      <c r="H349" s="1">
        <v>8320.9800498518616</v>
      </c>
      <c r="I349" s="1">
        <f t="shared" si="11"/>
        <v>8323.0026096655365</v>
      </c>
      <c r="K349" s="1">
        <f>IFERROR(VLOOKUP(A349,'Raw Data - Approved 2014 SWCAP'!$F$4:$R$588,3,FALSE),0)</f>
        <v>975</v>
      </c>
      <c r="L349" s="1">
        <f t="shared" si="12"/>
        <v>0</v>
      </c>
    </row>
    <row r="350" spans="1:12">
      <c r="A350" s="1" t="s">
        <v>1000</v>
      </c>
      <c r="B350" s="1">
        <v>369</v>
      </c>
      <c r="C350" s="1" t="s">
        <v>376</v>
      </c>
      <c r="D350" s="1">
        <v>434.03468210283143</v>
      </c>
      <c r="E350" s="1">
        <v>530.19170360146404</v>
      </c>
      <c r="G350" s="1">
        <v>-96.157021498632318</v>
      </c>
      <c r="H350" s="1">
        <v>5595.2861682635639</v>
      </c>
      <c r="I350" s="1">
        <f t="shared" si="11"/>
        <v>5499.1291467649316</v>
      </c>
      <c r="K350" s="1">
        <f>IFERROR(VLOOKUP(A350,'Raw Data - Approved 2014 SWCAP'!$F$4:$R$588,3,FALSE),0)</f>
        <v>530</v>
      </c>
      <c r="L350" s="1">
        <f t="shared" si="12"/>
        <v>0</v>
      </c>
    </row>
    <row r="351" spans="1:12">
      <c r="A351" s="1" t="s">
        <v>1001</v>
      </c>
      <c r="B351" s="1">
        <v>370</v>
      </c>
      <c r="C351" s="1" t="s">
        <v>377</v>
      </c>
      <c r="D351" s="1">
        <v>18115.110247337976</v>
      </c>
      <c r="E351" s="1">
        <v>7823.56469153326</v>
      </c>
      <c r="G351" s="1">
        <v>10291.545555804714</v>
      </c>
      <c r="H351" s="1">
        <v>8468.2154474565014</v>
      </c>
      <c r="I351" s="1">
        <f t="shared" si="11"/>
        <v>18759.761003261214</v>
      </c>
      <c r="K351" s="1">
        <f>IFERROR(VLOOKUP(A351,'Raw Data - Approved 2014 SWCAP'!$F$4:$R$588,3,FALSE),0)</f>
        <v>7824</v>
      </c>
      <c r="L351" s="1">
        <f t="shared" si="12"/>
        <v>0</v>
      </c>
    </row>
    <row r="352" spans="1:12">
      <c r="A352" s="1" t="s">
        <v>1002</v>
      </c>
      <c r="B352" s="1">
        <v>371</v>
      </c>
      <c r="C352" s="1" t="s">
        <v>378</v>
      </c>
      <c r="D352" s="1">
        <v>139.01204937995035</v>
      </c>
      <c r="E352" s="1">
        <v>143.29739798123299</v>
      </c>
      <c r="G352" s="1">
        <v>-4.2853486012824185</v>
      </c>
      <c r="H352" s="1">
        <v>4091.4977832007471</v>
      </c>
      <c r="I352" s="1">
        <f t="shared" si="11"/>
        <v>4087.2124345994648</v>
      </c>
      <c r="K352" s="1">
        <f>IFERROR(VLOOKUP(A352,'Raw Data - Approved 2014 SWCAP'!$F$4:$R$588,3,FALSE),0)</f>
        <v>143</v>
      </c>
      <c r="L352" s="1">
        <f t="shared" si="12"/>
        <v>0</v>
      </c>
    </row>
    <row r="353" spans="1:12">
      <c r="A353" s="1" t="s">
        <v>1003</v>
      </c>
      <c r="B353" s="1">
        <v>372</v>
      </c>
      <c r="C353" s="1" t="s">
        <v>379</v>
      </c>
      <c r="D353" s="1">
        <v>7.1099637249004592</v>
      </c>
      <c r="E353" s="1">
        <v>9.4491327162458401</v>
      </c>
      <c r="G353" s="1">
        <v>-2.3391689913453804</v>
      </c>
      <c r="H353" s="1">
        <v>638.85657526162106</v>
      </c>
      <c r="I353" s="1">
        <f t="shared" si="11"/>
        <v>636.51740627027573</v>
      </c>
      <c r="K353" s="1">
        <f>IFERROR(VLOOKUP(A353,'Raw Data - Approved 2014 SWCAP'!$F$4:$R$588,3,FALSE),0)</f>
        <v>9</v>
      </c>
      <c r="L353" s="1">
        <f t="shared" si="12"/>
        <v>0</v>
      </c>
    </row>
    <row r="354" spans="1:12">
      <c r="A354" s="1" t="s">
        <v>1004</v>
      </c>
      <c r="B354" s="1">
        <v>373</v>
      </c>
      <c r="C354" s="1" t="s">
        <v>380</v>
      </c>
      <c r="D354" s="1">
        <v>249.91113874420233</v>
      </c>
      <c r="E354" s="1">
        <v>229.29317462816701</v>
      </c>
      <c r="G354" s="1">
        <v>20.617964116034958</v>
      </c>
      <c r="H354" s="1">
        <v>4473.4098039570481</v>
      </c>
      <c r="I354" s="1">
        <f t="shared" si="11"/>
        <v>4494.0277680730833</v>
      </c>
      <c r="K354" s="1">
        <f>IFERROR(VLOOKUP(A354,'Raw Data - Approved 2014 SWCAP'!$F$4:$R$588,3,FALSE),0)</f>
        <v>229</v>
      </c>
      <c r="L354" s="1">
        <f t="shared" si="12"/>
        <v>0</v>
      </c>
    </row>
    <row r="355" spans="1:12">
      <c r="A355" s="1" t="s">
        <v>1005</v>
      </c>
      <c r="B355" s="1">
        <v>374</v>
      </c>
      <c r="C355" s="1" t="s">
        <v>381</v>
      </c>
      <c r="D355" s="1">
        <v>13.157519077114641</v>
      </c>
      <c r="E355" s="1">
        <v>18.118061813719098</v>
      </c>
      <c r="G355" s="1">
        <v>-4.9605427366044434</v>
      </c>
      <c r="H355" s="1">
        <v>644.90413061383526</v>
      </c>
      <c r="I355" s="1">
        <f t="shared" si="11"/>
        <v>639.94358787723081</v>
      </c>
      <c r="K355" s="1">
        <f>IFERROR(VLOOKUP(A355,'Raw Data - Approved 2014 SWCAP'!$F$4:$R$588,3,FALSE),0)</f>
        <v>18</v>
      </c>
      <c r="L355" s="1">
        <f t="shared" si="12"/>
        <v>0</v>
      </c>
    </row>
    <row r="356" spans="1:12">
      <c r="A356" s="1" t="s">
        <v>1007</v>
      </c>
      <c r="B356" s="1">
        <v>376</v>
      </c>
      <c r="C356" s="1" t="s">
        <v>383</v>
      </c>
      <c r="D356" s="1">
        <v>1.389303256589745</v>
      </c>
      <c r="E356" s="1">
        <v>2.3406108563177801</v>
      </c>
      <c r="G356" s="1">
        <v>-0.95130759972803192</v>
      </c>
      <c r="H356" s="1">
        <v>422.55371094773687</v>
      </c>
      <c r="I356" s="1">
        <f t="shared" si="11"/>
        <v>421.60240334800886</v>
      </c>
      <c r="K356" s="1">
        <f>IFERROR(VLOOKUP(A356,'Raw Data - Approved 2014 SWCAP'!$F$4:$R$588,3,FALSE),0)</f>
        <v>2</v>
      </c>
      <c r="L356" s="1">
        <f t="shared" si="12"/>
        <v>0</v>
      </c>
    </row>
    <row r="357" spans="1:12">
      <c r="A357" s="1" t="s">
        <v>1008</v>
      </c>
      <c r="B357" s="1">
        <v>377</v>
      </c>
      <c r="C357" s="1" t="s">
        <v>384</v>
      </c>
      <c r="D357" s="1">
        <v>42.496334907451015</v>
      </c>
      <c r="E357" s="1">
        <v>39.096870229604299</v>
      </c>
      <c r="G357" s="1">
        <v>3.3994646778466753</v>
      </c>
      <c r="H357" s="1">
        <v>876.69827252244181</v>
      </c>
      <c r="I357" s="1">
        <f t="shared" si="11"/>
        <v>880.09773720028852</v>
      </c>
      <c r="K357" s="1">
        <f>IFERROR(VLOOKUP(A357,'Raw Data - Approved 2014 SWCAP'!$F$4:$R$588,3,FALSE),0)</f>
        <v>39</v>
      </c>
      <c r="L357" s="1">
        <f t="shared" si="12"/>
        <v>0</v>
      </c>
    </row>
    <row r="358" spans="1:12">
      <c r="A358" s="1" t="s">
        <v>1011</v>
      </c>
      <c r="B358" s="1">
        <v>380</v>
      </c>
      <c r="C358" s="1" t="s">
        <v>387</v>
      </c>
      <c r="D358" s="1">
        <v>21165.797992751017</v>
      </c>
      <c r="E358" s="1">
        <v>6110.0487833057996</v>
      </c>
      <c r="G358" s="1">
        <v>15055.749209445214</v>
      </c>
      <c r="H358" s="1">
        <v>20656.590588219013</v>
      </c>
      <c r="I358" s="1">
        <f t="shared" si="11"/>
        <v>35712.33979766423</v>
      </c>
      <c r="K358" s="1">
        <f>IFERROR(VLOOKUP(A358,'Raw Data - Approved 2014 SWCAP'!$F$4:$R$588,3,FALSE),0)</f>
        <v>6110</v>
      </c>
      <c r="L358" s="1">
        <f t="shared" si="12"/>
        <v>0</v>
      </c>
    </row>
    <row r="359" spans="1:12">
      <c r="A359" s="1" t="s">
        <v>1012</v>
      </c>
      <c r="B359" s="1">
        <v>381</v>
      </c>
      <c r="C359" s="1" t="s">
        <v>388</v>
      </c>
      <c r="D359" s="1">
        <v>11880.018470687988</v>
      </c>
      <c r="E359" s="1">
        <v>1601.7203025029601</v>
      </c>
      <c r="G359" s="1">
        <v>10278.298168185029</v>
      </c>
      <c r="H359" s="1">
        <v>4740.0196918312768</v>
      </c>
      <c r="I359" s="1">
        <f t="shared" si="11"/>
        <v>15018.317860016305</v>
      </c>
      <c r="K359" s="1">
        <f>IFERROR(VLOOKUP(A359,'Raw Data - Approved 2014 SWCAP'!$F$4:$R$588,3,FALSE),0)</f>
        <v>1602</v>
      </c>
      <c r="L359" s="1">
        <f t="shared" si="12"/>
        <v>0</v>
      </c>
    </row>
    <row r="360" spans="1:12">
      <c r="A360" s="1" t="s">
        <v>1013</v>
      </c>
      <c r="B360" s="1">
        <v>382</v>
      </c>
      <c r="C360" s="1" t="s">
        <v>389</v>
      </c>
      <c r="D360" s="1">
        <v>235.28259268952209</v>
      </c>
      <c r="E360" s="1">
        <v>197.998340586289</v>
      </c>
      <c r="G360" s="1">
        <v>37.284252103233122</v>
      </c>
      <c r="H360" s="1">
        <v>3309.1431902583868</v>
      </c>
      <c r="I360" s="1">
        <f t="shared" si="11"/>
        <v>3346.4274423616198</v>
      </c>
      <c r="K360" s="1">
        <f>IFERROR(VLOOKUP(A360,'Raw Data - Approved 2014 SWCAP'!$F$4:$R$588,3,FALSE),0)</f>
        <v>198</v>
      </c>
      <c r="L360" s="1">
        <f t="shared" si="12"/>
        <v>0</v>
      </c>
    </row>
    <row r="361" spans="1:12">
      <c r="A361" s="1" t="s">
        <v>1014</v>
      </c>
      <c r="B361" s="1">
        <v>383</v>
      </c>
      <c r="C361" s="1" t="s">
        <v>390</v>
      </c>
      <c r="D361" s="1">
        <v>458.22490351168818</v>
      </c>
      <c r="E361" s="1">
        <v>477.05116823395298</v>
      </c>
      <c r="G361" s="1">
        <v>-18.826264722264579</v>
      </c>
      <c r="H361" s="1">
        <v>6867.712483733405</v>
      </c>
      <c r="I361" s="1">
        <f t="shared" si="11"/>
        <v>6848.8862190111404</v>
      </c>
      <c r="K361" s="1">
        <f>IFERROR(VLOOKUP(A361,'Raw Data - Approved 2014 SWCAP'!$F$4:$R$588,3,FALSE),0)</f>
        <v>477</v>
      </c>
      <c r="L361" s="1">
        <f t="shared" si="12"/>
        <v>0</v>
      </c>
    </row>
    <row r="362" spans="1:12">
      <c r="A362" s="1" t="s">
        <v>1015</v>
      </c>
      <c r="B362" s="1">
        <v>384</v>
      </c>
      <c r="C362" s="1" t="s">
        <v>391</v>
      </c>
      <c r="D362" s="1">
        <v>13.320966519066376</v>
      </c>
      <c r="E362" s="1">
        <v>20.632051251986301</v>
      </c>
      <c r="G362" s="1">
        <v>-7.3110847329199506</v>
      </c>
      <c r="H362" s="1">
        <v>1618.4575523495887</v>
      </c>
      <c r="I362" s="1">
        <f t="shared" si="11"/>
        <v>1611.1464676166688</v>
      </c>
      <c r="K362" s="1">
        <f>IFERROR(VLOOKUP(A362,'Raw Data - Approved 2014 SWCAP'!$F$4:$R$588,3,FALSE),0)</f>
        <v>21</v>
      </c>
      <c r="L362" s="1">
        <f t="shared" si="12"/>
        <v>0</v>
      </c>
    </row>
    <row r="363" spans="1:12">
      <c r="A363" s="1" t="s">
        <v>1016</v>
      </c>
      <c r="B363" s="1">
        <v>385</v>
      </c>
      <c r="C363" s="1" t="s">
        <v>392</v>
      </c>
      <c r="D363" s="1">
        <v>351.73889508013303</v>
      </c>
      <c r="E363" s="1">
        <v>296.39068584261003</v>
      </c>
      <c r="G363" s="1">
        <v>55.348209237522731</v>
      </c>
      <c r="H363" s="1">
        <v>12569.722693013246</v>
      </c>
      <c r="I363" s="1">
        <f t="shared" si="11"/>
        <v>12625.070902250769</v>
      </c>
      <c r="K363" s="1">
        <f>IFERROR(VLOOKUP(A363,'Raw Data - Approved 2014 SWCAP'!$F$4:$R$588,3,FALSE),0)</f>
        <v>296</v>
      </c>
      <c r="L363" s="1">
        <f t="shared" si="12"/>
        <v>0</v>
      </c>
    </row>
    <row r="364" spans="1:12">
      <c r="A364" s="1" t="s">
        <v>1017</v>
      </c>
      <c r="B364" s="1">
        <v>386</v>
      </c>
      <c r="C364" s="1" t="s">
        <v>393</v>
      </c>
      <c r="D364" s="1">
        <v>17457.586785589105</v>
      </c>
      <c r="E364" s="1">
        <v>6276.6033924951598</v>
      </c>
      <c r="G364" s="1">
        <v>11180.983393093939</v>
      </c>
      <c r="H364" s="1">
        <v>6969.5019744099363</v>
      </c>
      <c r="I364" s="1">
        <f t="shared" si="11"/>
        <v>18150.485367503876</v>
      </c>
      <c r="K364" s="1">
        <f>IFERROR(VLOOKUP(A364,'Raw Data - Approved 2014 SWCAP'!$F$4:$R$588,3,FALSE),0)</f>
        <v>6277</v>
      </c>
      <c r="L364" s="1">
        <f t="shared" si="12"/>
        <v>0</v>
      </c>
    </row>
    <row r="365" spans="1:12">
      <c r="A365" s="1" t="s">
        <v>1018</v>
      </c>
      <c r="B365" s="1">
        <v>387</v>
      </c>
      <c r="C365" s="1" t="s">
        <v>394</v>
      </c>
      <c r="D365" s="1">
        <v>61.946580499707444</v>
      </c>
      <c r="E365" s="1">
        <v>105.414177825275</v>
      </c>
      <c r="G365" s="1">
        <v>-43.467597325567233</v>
      </c>
      <c r="H365" s="1">
        <v>3931.3243076363769</v>
      </c>
      <c r="I365" s="1">
        <f t="shared" si="11"/>
        <v>3887.8567103108098</v>
      </c>
      <c r="K365" s="1">
        <f>IFERROR(VLOOKUP(A365,'Raw Data - Approved 2014 SWCAP'!$F$4:$R$588,3,FALSE),0)</f>
        <v>105</v>
      </c>
      <c r="L365" s="1">
        <f t="shared" si="12"/>
        <v>0</v>
      </c>
    </row>
    <row r="366" spans="1:12">
      <c r="A366" s="1" t="s">
        <v>1019</v>
      </c>
      <c r="B366" s="1">
        <v>388</v>
      </c>
      <c r="C366" s="1" t="s">
        <v>395</v>
      </c>
      <c r="D366" s="1">
        <v>128.79658425796694</v>
      </c>
      <c r="E366" s="1">
        <v>98.652413129245502</v>
      </c>
      <c r="G366" s="1">
        <v>30.144171128721386</v>
      </c>
      <c r="H366" s="1">
        <v>6014.1123322666226</v>
      </c>
      <c r="I366" s="1">
        <f t="shared" si="11"/>
        <v>6044.2565033953442</v>
      </c>
      <c r="K366" s="1">
        <f>IFERROR(VLOOKUP(A366,'Raw Data - Approved 2014 SWCAP'!$F$4:$R$588,3,FALSE),0)</f>
        <v>99</v>
      </c>
      <c r="L366" s="1">
        <f t="shared" si="12"/>
        <v>0</v>
      </c>
    </row>
    <row r="367" spans="1:12">
      <c r="A367" s="1" t="s">
        <v>1020</v>
      </c>
      <c r="B367" s="1">
        <v>389</v>
      </c>
      <c r="C367" s="1" t="s">
        <v>396</v>
      </c>
      <c r="D367" s="1">
        <v>110.57219448034851</v>
      </c>
      <c r="E367" s="1">
        <v>171.21134967509701</v>
      </c>
      <c r="G367" s="1">
        <v>-60.639155194748099</v>
      </c>
      <c r="H367" s="1">
        <v>409.72860348516531</v>
      </c>
      <c r="I367" s="1">
        <f t="shared" si="11"/>
        <v>349.08944829041718</v>
      </c>
      <c r="K367" s="1">
        <f>IFERROR(VLOOKUP(A367,'Raw Data - Approved 2014 SWCAP'!$F$4:$R$588,3,FALSE),0)</f>
        <v>171</v>
      </c>
      <c r="L367" s="1">
        <f t="shared" si="12"/>
        <v>0</v>
      </c>
    </row>
    <row r="368" spans="1:12">
      <c r="A368" s="1" t="s">
        <v>1021</v>
      </c>
      <c r="B368" s="1">
        <v>390</v>
      </c>
      <c r="C368" s="1" t="s">
        <v>397</v>
      </c>
      <c r="D368" s="1">
        <v>24.026773966904997</v>
      </c>
      <c r="E368" s="1">
        <v>17.511236776895998</v>
      </c>
      <c r="G368" s="1">
        <v>6.5155371900090406</v>
      </c>
      <c r="H368" s="1">
        <v>672.9534234961061</v>
      </c>
      <c r="I368" s="1">
        <f t="shared" si="11"/>
        <v>679.46896068611511</v>
      </c>
      <c r="K368" s="1">
        <f>IFERROR(VLOOKUP(A368,'Raw Data - Approved 2014 SWCAP'!$F$4:$R$588,3,FALSE),0)</f>
        <v>18</v>
      </c>
      <c r="L368" s="1">
        <f t="shared" si="12"/>
        <v>0</v>
      </c>
    </row>
    <row r="369" spans="1:12">
      <c r="A369" s="1" t="s">
        <v>1022</v>
      </c>
      <c r="B369" s="1">
        <v>391</v>
      </c>
      <c r="C369" s="1" t="s">
        <v>398</v>
      </c>
      <c r="D369" s="1">
        <v>47.890100491858256</v>
      </c>
      <c r="E369" s="1">
        <v>34.242269935019301</v>
      </c>
      <c r="G369" s="1">
        <v>13.647830556838938</v>
      </c>
      <c r="H369" s="1">
        <v>2632.8367994322352</v>
      </c>
      <c r="I369" s="1">
        <f t="shared" si="11"/>
        <v>2646.4846299890742</v>
      </c>
      <c r="K369" s="1">
        <f>IFERROR(VLOOKUP(A369,'Raw Data - Approved 2014 SWCAP'!$F$4:$R$588,3,FALSE),0)</f>
        <v>34</v>
      </c>
      <c r="L369" s="1">
        <f t="shared" si="12"/>
        <v>0</v>
      </c>
    </row>
    <row r="370" spans="1:12">
      <c r="A370" s="1" t="s">
        <v>1023</v>
      </c>
      <c r="B370" s="1">
        <v>392</v>
      </c>
      <c r="C370" s="1" t="s">
        <v>399</v>
      </c>
      <c r="D370" s="1">
        <v>4057.476575474911</v>
      </c>
      <c r="E370" s="1">
        <v>3265.4686653011099</v>
      </c>
      <c r="G370" s="1">
        <v>792.00791017380323</v>
      </c>
      <c r="H370" s="1">
        <v>4186.3893721636014</v>
      </c>
      <c r="I370" s="1">
        <f t="shared" si="11"/>
        <v>4978.3972823374042</v>
      </c>
      <c r="K370" s="1">
        <f>IFERROR(VLOOKUP(A370,'Raw Data - Approved 2014 SWCAP'!$F$4:$R$588,3,FALSE),0)</f>
        <v>3265</v>
      </c>
      <c r="L370" s="1">
        <f t="shared" si="12"/>
        <v>0</v>
      </c>
    </row>
    <row r="371" spans="1:12">
      <c r="A371" s="1" t="s">
        <v>1024</v>
      </c>
      <c r="B371" s="1">
        <v>393</v>
      </c>
      <c r="C371" s="1" t="s">
        <v>400</v>
      </c>
      <c r="D371" s="1">
        <v>298.94537132972272</v>
      </c>
      <c r="E371" s="1">
        <v>339.82202062095098</v>
      </c>
      <c r="G371" s="1">
        <v>-40.876649291228532</v>
      </c>
      <c r="H371" s="1">
        <v>3916.9490363086466</v>
      </c>
      <c r="I371" s="1">
        <f t="shared" si="11"/>
        <v>3876.0723870174179</v>
      </c>
      <c r="K371" s="1">
        <f>IFERROR(VLOOKUP(A371,'Raw Data - Approved 2014 SWCAP'!$F$4:$R$588,3,FALSE),0)</f>
        <v>340</v>
      </c>
      <c r="L371" s="1">
        <f t="shared" si="12"/>
        <v>0</v>
      </c>
    </row>
    <row r="372" spans="1:12">
      <c r="A372" s="1" t="s">
        <v>1025</v>
      </c>
      <c r="B372" s="1">
        <v>394</v>
      </c>
      <c r="C372" s="1" t="s">
        <v>401</v>
      </c>
      <c r="D372" s="1">
        <v>35.713266066454025</v>
      </c>
      <c r="E372" s="1">
        <v>68.397850579063899</v>
      </c>
      <c r="G372" s="1">
        <v>-32.684584512609888</v>
      </c>
      <c r="H372" s="1">
        <v>1485.408059683559</v>
      </c>
      <c r="I372" s="1">
        <f t="shared" si="11"/>
        <v>1452.7234751709491</v>
      </c>
      <c r="K372" s="1">
        <f>IFERROR(VLOOKUP(A372,'Raw Data - Approved 2014 SWCAP'!$F$4:$R$588,3,FALSE),0)</f>
        <v>68</v>
      </c>
      <c r="L372" s="1">
        <f t="shared" si="12"/>
        <v>0</v>
      </c>
    </row>
    <row r="373" spans="1:12">
      <c r="A373" s="1" t="s">
        <v>1026</v>
      </c>
      <c r="B373" s="1">
        <v>395</v>
      </c>
      <c r="C373" s="1" t="s">
        <v>402</v>
      </c>
      <c r="D373" s="1">
        <v>18259.754546667769</v>
      </c>
      <c r="E373" s="1">
        <v>4236.5164835530704</v>
      </c>
      <c r="G373" s="1">
        <v>14023.238063114695</v>
      </c>
      <c r="H373" s="1">
        <v>9358.3201738172356</v>
      </c>
      <c r="I373" s="1">
        <f t="shared" si="11"/>
        <v>23381.558236931931</v>
      </c>
      <c r="K373" s="1">
        <f>IFERROR(VLOOKUP(A373,'Raw Data - Approved 2014 SWCAP'!$F$4:$R$588,3,FALSE),0)</f>
        <v>4237</v>
      </c>
      <c r="L373" s="1">
        <f t="shared" si="12"/>
        <v>0</v>
      </c>
    </row>
    <row r="374" spans="1:12">
      <c r="A374" s="1" t="s">
        <v>1027</v>
      </c>
      <c r="B374" s="1">
        <v>396</v>
      </c>
      <c r="C374" s="1" t="s">
        <v>403</v>
      </c>
      <c r="D374" s="1">
        <v>802.5269399830172</v>
      </c>
      <c r="E374" s="1">
        <v>904.08261557548497</v>
      </c>
      <c r="G374" s="1">
        <v>-101.55567559246758</v>
      </c>
      <c r="H374" s="1">
        <v>4019.220250460115</v>
      </c>
      <c r="I374" s="1">
        <f t="shared" si="11"/>
        <v>3917.6645748676474</v>
      </c>
      <c r="K374" s="1">
        <f>IFERROR(VLOOKUP(A374,'Raw Data - Approved 2014 SWCAP'!$F$4:$R$588,3,FALSE),0)</f>
        <v>904</v>
      </c>
      <c r="L374" s="1">
        <f t="shared" si="12"/>
        <v>0</v>
      </c>
    </row>
    <row r="375" spans="1:12">
      <c r="A375" s="1" t="s">
        <v>1028</v>
      </c>
      <c r="B375" s="1">
        <v>397</v>
      </c>
      <c r="C375" s="1" t="s">
        <v>404</v>
      </c>
      <c r="D375" s="1">
        <v>126.34487262869089</v>
      </c>
      <c r="E375" s="1">
        <v>95.358220072205697</v>
      </c>
      <c r="G375" s="1">
        <v>30.986652556485197</v>
      </c>
      <c r="H375" s="1">
        <v>2893.933838245734</v>
      </c>
      <c r="I375" s="1">
        <f t="shared" si="11"/>
        <v>2924.9204908022193</v>
      </c>
      <c r="K375" s="1">
        <f>IFERROR(VLOOKUP(A375,'Raw Data - Approved 2014 SWCAP'!$F$4:$R$588,3,FALSE),0)</f>
        <v>95</v>
      </c>
      <c r="L375" s="1">
        <f t="shared" si="12"/>
        <v>0</v>
      </c>
    </row>
    <row r="376" spans="1:12">
      <c r="A376" s="1" t="s">
        <v>1029</v>
      </c>
      <c r="B376" s="1">
        <v>398</v>
      </c>
      <c r="C376" s="1" t="s">
        <v>405</v>
      </c>
      <c r="D376" s="1">
        <v>81.069931208060396</v>
      </c>
      <c r="E376" s="1">
        <v>81.661312098197996</v>
      </c>
      <c r="G376" s="1">
        <v>-0.59138089013758055</v>
      </c>
      <c r="H376" s="1">
        <v>2985.9533748004496</v>
      </c>
      <c r="I376" s="1">
        <f t="shared" si="11"/>
        <v>2985.3619939103119</v>
      </c>
      <c r="K376" s="1">
        <f>IFERROR(VLOOKUP(A376,'Raw Data - Approved 2014 SWCAP'!$F$4:$R$588,3,FALSE),0)</f>
        <v>82</v>
      </c>
      <c r="L376" s="1">
        <f t="shared" si="12"/>
        <v>0</v>
      </c>
    </row>
    <row r="377" spans="1:12">
      <c r="A377" s="1" t="s">
        <v>1030</v>
      </c>
      <c r="B377" s="1">
        <v>399</v>
      </c>
      <c r="C377" s="1" t="s">
        <v>406</v>
      </c>
      <c r="D377" s="1">
        <v>42.496334907451015</v>
      </c>
      <c r="E377" s="1">
        <v>44.991742015886103</v>
      </c>
      <c r="G377" s="1">
        <v>-2.4954071084351326</v>
      </c>
      <c r="H377" s="1">
        <v>2711.4906588944832</v>
      </c>
      <c r="I377" s="1">
        <f t="shared" si="11"/>
        <v>2708.9952517860479</v>
      </c>
      <c r="K377" s="1">
        <f>IFERROR(VLOOKUP(A377,'Raw Data - Approved 2014 SWCAP'!$F$4:$R$588,3,FALSE),0)</f>
        <v>45</v>
      </c>
      <c r="L377" s="1">
        <f t="shared" si="12"/>
        <v>0</v>
      </c>
    </row>
    <row r="378" spans="1:12">
      <c r="A378" s="1" t="s">
        <v>1031</v>
      </c>
      <c r="B378" s="1">
        <v>400</v>
      </c>
      <c r="C378" s="1" t="s">
        <v>407</v>
      </c>
      <c r="D378" s="1">
        <v>3072.2124906774511</v>
      </c>
      <c r="E378" s="1">
        <v>1343.5595939801999</v>
      </c>
      <c r="G378" s="1">
        <v>1728.6528966972467</v>
      </c>
      <c r="H378" s="1">
        <v>2464.7919347500961</v>
      </c>
      <c r="I378" s="1">
        <f t="shared" si="11"/>
        <v>4193.4448314473429</v>
      </c>
      <c r="K378" s="1">
        <f>IFERROR(VLOOKUP(A378,'Raw Data - Approved 2014 SWCAP'!$F$4:$R$588,3,FALSE),0)</f>
        <v>1344</v>
      </c>
      <c r="L378" s="1">
        <f t="shared" si="12"/>
        <v>0</v>
      </c>
    </row>
    <row r="379" spans="1:12">
      <c r="A379" s="1" t="s">
        <v>1032</v>
      </c>
      <c r="B379" s="1">
        <v>401</v>
      </c>
      <c r="C379" s="1" t="s">
        <v>408</v>
      </c>
      <c r="D379" s="1">
        <v>4677.5353842839895</v>
      </c>
      <c r="E379" s="1">
        <v>1476.5617023568</v>
      </c>
      <c r="G379" s="1">
        <v>3200.973681927187</v>
      </c>
      <c r="H379" s="1">
        <v>5591.3246970496166</v>
      </c>
      <c r="I379" s="1">
        <f t="shared" si="11"/>
        <v>8792.2983789768041</v>
      </c>
      <c r="K379" s="1">
        <f>IFERROR(VLOOKUP(A379,'Raw Data - Approved 2014 SWCAP'!$F$4:$R$588,3,FALSE),0)</f>
        <v>1477</v>
      </c>
      <c r="L379" s="1">
        <f t="shared" si="12"/>
        <v>0</v>
      </c>
    </row>
    <row r="380" spans="1:12">
      <c r="A380" s="1" t="s">
        <v>1033</v>
      </c>
      <c r="B380" s="1">
        <v>402</v>
      </c>
      <c r="C380" s="1" t="s">
        <v>409</v>
      </c>
      <c r="D380" s="1">
        <v>14134.696236030908</v>
      </c>
      <c r="E380" s="1">
        <v>4111.8780191527703</v>
      </c>
      <c r="G380" s="1">
        <v>10022.818216878142</v>
      </c>
      <c r="H380" s="1">
        <v>8233.1096192797759</v>
      </c>
      <c r="I380" s="1">
        <f t="shared" si="11"/>
        <v>18255.92783615792</v>
      </c>
      <c r="K380" s="1">
        <f>IFERROR(VLOOKUP(A380,'Raw Data - Approved 2014 SWCAP'!$F$4:$R$588,3,FALSE),0)</f>
        <v>4112</v>
      </c>
      <c r="L380" s="1">
        <f t="shared" si="12"/>
        <v>0</v>
      </c>
    </row>
    <row r="381" spans="1:12">
      <c r="A381" s="1" t="s">
        <v>1034</v>
      </c>
      <c r="B381" s="1">
        <v>403</v>
      </c>
      <c r="C381" s="1" t="s">
        <v>410</v>
      </c>
      <c r="D381" s="1">
        <v>9.8068465171040806</v>
      </c>
      <c r="E381" s="1">
        <v>9.0156862613721795</v>
      </c>
      <c r="G381" s="1">
        <v>0.79116025573190452</v>
      </c>
      <c r="H381" s="1">
        <v>852.13566189939831</v>
      </c>
      <c r="I381" s="1">
        <f t="shared" si="11"/>
        <v>852.92682215513025</v>
      </c>
      <c r="K381" s="1">
        <f>IFERROR(VLOOKUP(A381,'Raw Data - Approved 2014 SWCAP'!$F$4:$R$588,3,FALSE),0)</f>
        <v>9</v>
      </c>
      <c r="L381" s="1">
        <f t="shared" si="12"/>
        <v>0</v>
      </c>
    </row>
    <row r="382" spans="1:12">
      <c r="A382" s="1" t="s">
        <v>1035</v>
      </c>
      <c r="B382" s="1">
        <v>404</v>
      </c>
      <c r="C382" s="1" t="s">
        <v>411</v>
      </c>
      <c r="D382" s="1">
        <v>14353.679742140692</v>
      </c>
      <c r="E382" s="1">
        <v>2608.4301949809801</v>
      </c>
      <c r="G382" s="1">
        <v>11745.249547159712</v>
      </c>
      <c r="H382" s="1">
        <v>6516.6543095430497</v>
      </c>
      <c r="I382" s="1">
        <f t="shared" si="11"/>
        <v>18261.90385670276</v>
      </c>
      <c r="K382" s="1">
        <f>IFERROR(VLOOKUP(A382,'Raw Data - Approved 2014 SWCAP'!$F$4:$R$588,3,FALSE),0)</f>
        <v>2608</v>
      </c>
      <c r="L382" s="1">
        <f t="shared" si="12"/>
        <v>0</v>
      </c>
    </row>
    <row r="383" spans="1:12">
      <c r="A383" s="1" t="s">
        <v>1036</v>
      </c>
      <c r="B383" s="1">
        <v>405</v>
      </c>
      <c r="C383" s="1" t="s">
        <v>412</v>
      </c>
      <c r="D383" s="1">
        <v>3639.0691571312395</v>
      </c>
      <c r="E383" s="1">
        <v>1602.6614430908601</v>
      </c>
      <c r="G383" s="1">
        <v>2036.4077140403747</v>
      </c>
      <c r="H383" s="1">
        <v>4436.7136663823367</v>
      </c>
      <c r="I383" s="1">
        <f t="shared" si="11"/>
        <v>6473.1213804227118</v>
      </c>
      <c r="K383" s="1">
        <f>IFERROR(VLOOKUP(A383,'Raw Data - Approved 2014 SWCAP'!$F$4:$R$588,3,FALSE),0)</f>
        <v>1603</v>
      </c>
      <c r="L383" s="1">
        <f t="shared" si="12"/>
        <v>0</v>
      </c>
    </row>
    <row r="384" spans="1:12">
      <c r="A384" s="1" t="s">
        <v>1037</v>
      </c>
      <c r="B384" s="1">
        <v>406</v>
      </c>
      <c r="C384" s="1" t="s">
        <v>413</v>
      </c>
      <c r="D384" s="1">
        <v>29051.708933113528</v>
      </c>
      <c r="E384" s="1">
        <v>9876.9494456248503</v>
      </c>
      <c r="G384" s="1">
        <v>19174.759487488678</v>
      </c>
      <c r="H384" s="1">
        <v>17344.770556163909</v>
      </c>
      <c r="I384" s="1">
        <f t="shared" si="11"/>
        <v>36519.530043652587</v>
      </c>
      <c r="K384" s="1">
        <f>IFERROR(VLOOKUP(A384,'Raw Data - Approved 2014 SWCAP'!$F$4:$R$588,3,FALSE),0)</f>
        <v>9877</v>
      </c>
      <c r="L384" s="1">
        <f t="shared" si="12"/>
        <v>0</v>
      </c>
    </row>
    <row r="385" spans="1:12">
      <c r="A385" s="1" t="s">
        <v>1038</v>
      </c>
      <c r="B385" s="1">
        <v>407</v>
      </c>
      <c r="C385" s="1" t="s">
        <v>414</v>
      </c>
      <c r="D385" s="1">
        <v>50.668707005037746</v>
      </c>
      <c r="E385" s="1">
        <v>45.511877761734503</v>
      </c>
      <c r="G385" s="1">
        <v>5.1568292433032061</v>
      </c>
      <c r="H385" s="1">
        <v>1580.0123971020396</v>
      </c>
      <c r="I385" s="1">
        <f t="shared" si="11"/>
        <v>1585.1692263453428</v>
      </c>
      <c r="K385" s="1">
        <f>IFERROR(VLOOKUP(A385,'Raw Data - Approved 2014 SWCAP'!$F$4:$R$588,3,FALSE),0)</f>
        <v>46</v>
      </c>
      <c r="L385" s="1">
        <f t="shared" si="12"/>
        <v>0</v>
      </c>
    </row>
    <row r="386" spans="1:12">
      <c r="A386" s="1" t="s">
        <v>1039</v>
      </c>
      <c r="B386" s="1">
        <v>408</v>
      </c>
      <c r="C386" s="1" t="s">
        <v>415</v>
      </c>
      <c r="D386" s="1">
        <v>0.57206604683107143</v>
      </c>
      <c r="E386" s="1">
        <v>1.9938536924188499</v>
      </c>
      <c r="G386" s="1">
        <v>-1.4217876455877756</v>
      </c>
      <c r="H386" s="1">
        <v>421.7364737379782</v>
      </c>
      <c r="I386" s="1">
        <f t="shared" si="11"/>
        <v>420.31468609239045</v>
      </c>
      <c r="K386" s="1">
        <f>IFERROR(VLOOKUP(A386,'Raw Data - Approved 2014 SWCAP'!$F$4:$R$588,3,FALSE),0)</f>
        <v>2</v>
      </c>
      <c r="L386" s="1">
        <f t="shared" si="12"/>
        <v>0</v>
      </c>
    </row>
    <row r="387" spans="1:12">
      <c r="A387" s="1" t="s">
        <v>1040</v>
      </c>
      <c r="B387" s="1">
        <v>409</v>
      </c>
      <c r="C387" s="1" t="s">
        <v>416</v>
      </c>
      <c r="D387" s="1">
        <v>46.991139561123724</v>
      </c>
      <c r="E387" s="1">
        <v>7.5419683148017196</v>
      </c>
      <c r="G387" s="1">
        <v>39.449171246321995</v>
      </c>
      <c r="H387" s="1">
        <v>468.15554725227082</v>
      </c>
      <c r="I387" s="1">
        <f t="shared" si="11"/>
        <v>507.60471849859283</v>
      </c>
      <c r="K387" s="1">
        <f>IFERROR(VLOOKUP(A387,'Raw Data - Approved 2014 SWCAP'!$F$4:$R$588,3,FALSE),0)</f>
        <v>8</v>
      </c>
      <c r="L387" s="1">
        <f t="shared" si="12"/>
        <v>0</v>
      </c>
    </row>
    <row r="388" spans="1:12">
      <c r="A388" s="1" t="s">
        <v>1041</v>
      </c>
      <c r="B388" s="1">
        <v>410</v>
      </c>
      <c r="C388" s="1" t="s">
        <v>417</v>
      </c>
      <c r="D388" s="1">
        <v>164.50985032442094</v>
      </c>
      <c r="E388" s="1">
        <v>212.995587924918</v>
      </c>
      <c r="G388" s="1">
        <v>-48.485737600496712</v>
      </c>
      <c r="H388" s="1">
        <v>5440.1557989634039</v>
      </c>
      <c r="I388" s="1">
        <f t="shared" si="11"/>
        <v>5391.6700613629073</v>
      </c>
      <c r="K388" s="1">
        <f>IFERROR(VLOOKUP(A388,'Raw Data - Approved 2014 SWCAP'!$F$4:$R$588,3,FALSE),0)</f>
        <v>213</v>
      </c>
      <c r="L388" s="1">
        <f t="shared" si="12"/>
        <v>0</v>
      </c>
    </row>
    <row r="389" spans="1:12">
      <c r="A389" s="1" t="s">
        <v>1042</v>
      </c>
      <c r="B389" s="1">
        <v>411</v>
      </c>
      <c r="C389" s="1" t="s">
        <v>418</v>
      </c>
      <c r="D389" s="1">
        <v>28.766749783505304</v>
      </c>
      <c r="E389" s="1">
        <v>8.6689290974732494</v>
      </c>
      <c r="G389" s="1">
        <v>20.097820686032058</v>
      </c>
      <c r="H389" s="1">
        <v>660.51336132022595</v>
      </c>
      <c r="I389" s="1">
        <f t="shared" si="11"/>
        <v>680.61118200625799</v>
      </c>
      <c r="K389" s="1">
        <f>IFERROR(VLOOKUP(A389,'Raw Data - Approved 2014 SWCAP'!$F$4:$R$588,3,FALSE),0)</f>
        <v>9</v>
      </c>
      <c r="L389" s="1">
        <f t="shared" si="12"/>
        <v>0</v>
      </c>
    </row>
    <row r="390" spans="1:12">
      <c r="A390" s="1" t="s">
        <v>1043</v>
      </c>
      <c r="B390" s="1">
        <v>412</v>
      </c>
      <c r="C390" s="1" t="s">
        <v>419</v>
      </c>
      <c r="D390" s="1">
        <v>55.899025147493262</v>
      </c>
      <c r="E390" s="1">
        <v>82.528205007945303</v>
      </c>
      <c r="G390" s="1">
        <v>-26.629179860452044</v>
      </c>
      <c r="H390" s="1">
        <v>3004.0498789855224</v>
      </c>
      <c r="I390" s="1">
        <f t="shared" si="11"/>
        <v>2977.4206991250703</v>
      </c>
      <c r="K390" s="1">
        <f>IFERROR(VLOOKUP(A390,'Raw Data - Approved 2014 SWCAP'!$F$4:$R$588,3,FALSE),0)</f>
        <v>83</v>
      </c>
      <c r="L390" s="1">
        <f t="shared" si="12"/>
        <v>0</v>
      </c>
    </row>
    <row r="391" spans="1:12">
      <c r="A391" s="1" t="s">
        <v>1044</v>
      </c>
      <c r="B391" s="1">
        <v>413</v>
      </c>
      <c r="C391" s="1" t="s">
        <v>420</v>
      </c>
      <c r="D391" s="1">
        <v>28.439854899601837</v>
      </c>
      <c r="E391" s="1">
        <v>6.1549396592060104</v>
      </c>
      <c r="G391" s="1">
        <v>22.284915240395829</v>
      </c>
      <c r="H391" s="1">
        <v>449.60426259074893</v>
      </c>
      <c r="I391" s="1">
        <f t="shared" si="11"/>
        <v>471.88917783114476</v>
      </c>
      <c r="K391" s="1">
        <f>IFERROR(VLOOKUP(A391,'Raw Data - Approved 2014 SWCAP'!$F$4:$R$588,3,FALSE),0)</f>
        <v>6</v>
      </c>
      <c r="L391" s="1">
        <f t="shared" si="12"/>
        <v>0</v>
      </c>
    </row>
    <row r="392" spans="1:12">
      <c r="A392" s="1" t="s">
        <v>1045</v>
      </c>
      <c r="B392" s="1">
        <v>414</v>
      </c>
      <c r="C392" s="1" t="s">
        <v>421</v>
      </c>
      <c r="D392" s="1">
        <v>13.402690240042244</v>
      </c>
      <c r="E392" s="1">
        <v>12.743325773285701</v>
      </c>
      <c r="G392" s="1">
        <v>0.65936446675657134</v>
      </c>
      <c r="H392" s="1">
        <v>434.56709793118927</v>
      </c>
      <c r="I392" s="1">
        <f t="shared" si="11"/>
        <v>435.22646239794585</v>
      </c>
      <c r="K392" s="1">
        <f>IFERROR(VLOOKUP(A392,'Raw Data - Approved 2014 SWCAP'!$F$4:$R$588,3,FALSE),0)</f>
        <v>13</v>
      </c>
      <c r="L392" s="1">
        <f t="shared" si="12"/>
        <v>0</v>
      </c>
    </row>
    <row r="393" spans="1:12">
      <c r="A393" s="1" t="s">
        <v>1046</v>
      </c>
      <c r="B393" s="1">
        <v>415</v>
      </c>
      <c r="C393" s="1" t="s">
        <v>422</v>
      </c>
      <c r="D393" s="1">
        <v>1.7979218614690815</v>
      </c>
      <c r="E393" s="1">
        <v>1.0402714916967899</v>
      </c>
      <c r="G393" s="1">
        <v>0.75765036977229194</v>
      </c>
      <c r="H393" s="1">
        <v>422.96232955261621</v>
      </c>
      <c r="I393" s="1">
        <f t="shared" si="11"/>
        <v>423.71997992238852</v>
      </c>
      <c r="K393" s="1">
        <f>IFERROR(VLOOKUP(A393,'Raw Data - Approved 2014 SWCAP'!$F$4:$R$588,3,FALSE),0)</f>
        <v>1</v>
      </c>
      <c r="L393" s="1">
        <f t="shared" si="12"/>
        <v>0</v>
      </c>
    </row>
    <row r="394" spans="1:12">
      <c r="A394" s="1" t="s">
        <v>1047</v>
      </c>
      <c r="B394" s="1">
        <v>416</v>
      </c>
      <c r="C394" s="1" t="s">
        <v>423</v>
      </c>
      <c r="D394" s="1">
        <v>16.344744195173469</v>
      </c>
      <c r="E394" s="1">
        <v>6.5016968231049397</v>
      </c>
      <c r="G394" s="1">
        <v>9.8430473720685328</v>
      </c>
      <c r="H394" s="1">
        <v>437.50915188632058</v>
      </c>
      <c r="I394" s="1">
        <f t="shared" si="11"/>
        <v>447.35219925838913</v>
      </c>
      <c r="K394" s="1">
        <f>IFERROR(VLOOKUP(A394,'Raw Data - Approved 2014 SWCAP'!$F$4:$R$588,3,FALSE),0)</f>
        <v>7</v>
      </c>
      <c r="L394" s="1">
        <f t="shared" si="12"/>
        <v>0</v>
      </c>
    </row>
    <row r="395" spans="1:12">
      <c r="A395" s="1" t="s">
        <v>1048</v>
      </c>
      <c r="B395" s="1">
        <v>417</v>
      </c>
      <c r="C395" s="1" t="s">
        <v>424</v>
      </c>
      <c r="D395" s="1">
        <v>7.8454772136832647</v>
      </c>
      <c r="E395" s="1">
        <v>11.7897435725636</v>
      </c>
      <c r="G395" s="1">
        <v>-3.9442663588803506</v>
      </c>
      <c r="H395" s="1">
        <v>850.17429259597748</v>
      </c>
      <c r="I395" s="1">
        <f t="shared" si="11"/>
        <v>846.23002623709715</v>
      </c>
      <c r="K395" s="1">
        <f>IFERROR(VLOOKUP(A395,'Raw Data - Approved 2014 SWCAP'!$F$4:$R$588,3,FALSE),0)</f>
        <v>12</v>
      </c>
      <c r="L395" s="1">
        <f t="shared" si="12"/>
        <v>0</v>
      </c>
    </row>
    <row r="396" spans="1:12">
      <c r="A396" s="1" t="s">
        <v>1049</v>
      </c>
      <c r="B396" s="1">
        <v>418</v>
      </c>
      <c r="C396" s="1" t="s">
        <v>425</v>
      </c>
      <c r="D396" s="1">
        <v>7.191687445876326</v>
      </c>
      <c r="E396" s="1">
        <v>1.47371794657045</v>
      </c>
      <c r="G396" s="1">
        <v>5.7179694993058749</v>
      </c>
      <c r="H396" s="1">
        <v>428.35609513702343</v>
      </c>
      <c r="I396" s="1">
        <f t="shared" si="11"/>
        <v>434.0740646363293</v>
      </c>
      <c r="K396" s="1">
        <f>IFERROR(VLOOKUP(A396,'Raw Data - Approved 2014 SWCAP'!$F$4:$R$588,3,FALSE),0)</f>
        <v>1</v>
      </c>
      <c r="L396" s="1">
        <f t="shared" si="12"/>
        <v>0</v>
      </c>
    </row>
    <row r="397" spans="1:12">
      <c r="A397" s="1" t="s">
        <v>1050</v>
      </c>
      <c r="B397" s="1">
        <v>419</v>
      </c>
      <c r="C397" s="1" t="s">
        <v>426</v>
      </c>
      <c r="D397" s="1">
        <v>6.7830688409969895</v>
      </c>
      <c r="E397" s="1">
        <v>19.851847633213701</v>
      </c>
      <c r="G397" s="1">
        <v>-13.068778792216746</v>
      </c>
      <c r="H397" s="1">
        <v>427.94747653214409</v>
      </c>
      <c r="I397" s="1">
        <f t="shared" si="11"/>
        <v>414.87869773992736</v>
      </c>
      <c r="K397" s="1">
        <f>IFERROR(VLOOKUP(A397,'Raw Data - Approved 2014 SWCAP'!$F$4:$R$588,3,FALSE),0)</f>
        <v>20</v>
      </c>
      <c r="L397" s="1">
        <f t="shared" si="12"/>
        <v>0</v>
      </c>
    </row>
    <row r="398" spans="1:12">
      <c r="A398" s="1" t="s">
        <v>1051</v>
      </c>
      <c r="B398" s="1">
        <v>420</v>
      </c>
      <c r="C398" s="1" t="s">
        <v>427</v>
      </c>
      <c r="D398" s="1">
        <v>1.7979218614690815</v>
      </c>
      <c r="E398" s="1">
        <v>0.60682503682312705</v>
      </c>
      <c r="G398" s="1">
        <v>1.1910968246459543</v>
      </c>
      <c r="H398" s="1">
        <v>844.12673724376316</v>
      </c>
      <c r="I398" s="1">
        <f t="shared" si="11"/>
        <v>845.31783406840907</v>
      </c>
      <c r="K398" s="1">
        <f>IFERROR(VLOOKUP(A398,'Raw Data - Approved 2014 SWCAP'!$F$4:$R$588,3,FALSE),0)</f>
        <v>1</v>
      </c>
      <c r="L398" s="1">
        <f t="shared" si="12"/>
        <v>0</v>
      </c>
    </row>
    <row r="399" spans="1:12">
      <c r="A399" s="1" t="s">
        <v>1052</v>
      </c>
      <c r="B399" s="1">
        <v>421</v>
      </c>
      <c r="C399" s="1" t="s">
        <v>428</v>
      </c>
      <c r="D399" s="1">
        <v>9038.0644549025892</v>
      </c>
      <c r="E399" s="1">
        <v>3499.2655358556899</v>
      </c>
      <c r="G399" s="1">
        <v>5538.7989190468988</v>
      </c>
      <c r="H399" s="1">
        <v>8690.1971882528887</v>
      </c>
      <c r="I399" s="1">
        <f t="shared" si="11"/>
        <v>14228.996107299787</v>
      </c>
      <c r="K399" s="1">
        <f>IFERROR(VLOOKUP(A399,'Raw Data - Approved 2014 SWCAP'!$F$4:$R$588,3,FALSE),0)</f>
        <v>3499</v>
      </c>
      <c r="L399" s="1">
        <f t="shared" si="12"/>
        <v>0</v>
      </c>
    </row>
    <row r="400" spans="1:12">
      <c r="A400" s="1" t="s">
        <v>1053</v>
      </c>
      <c r="B400" s="1">
        <v>422</v>
      </c>
      <c r="C400" s="1" t="s">
        <v>429</v>
      </c>
      <c r="D400" s="1">
        <v>9.1530567492971411</v>
      </c>
      <c r="E400" s="1">
        <v>3.8143288028882298</v>
      </c>
      <c r="G400" s="1">
        <v>5.3387279464089143</v>
      </c>
      <c r="H400" s="1">
        <v>1062.0640759771647</v>
      </c>
      <c r="I400" s="1">
        <f t="shared" si="11"/>
        <v>1067.4028039235736</v>
      </c>
      <c r="K400" s="1">
        <f>IFERROR(VLOOKUP(A400,'Raw Data - Approved 2014 SWCAP'!$F$4:$R$588,3,FALSE),0)</f>
        <v>4</v>
      </c>
      <c r="L400" s="1">
        <f t="shared" si="12"/>
        <v>0</v>
      </c>
    </row>
    <row r="401" spans="1:12">
      <c r="A401" s="1" t="s">
        <v>1054</v>
      </c>
      <c r="B401" s="1">
        <v>423</v>
      </c>
      <c r="C401" s="1" t="s">
        <v>430</v>
      </c>
      <c r="D401" s="1">
        <v>39.554280952319793</v>
      </c>
      <c r="E401" s="1">
        <v>46.465459962456599</v>
      </c>
      <c r="G401" s="1">
        <v>-6.9111790101368085</v>
      </c>
      <c r="H401" s="1">
        <v>2325.784183595837</v>
      </c>
      <c r="I401" s="1">
        <f t="shared" si="11"/>
        <v>2318.8730045857001</v>
      </c>
      <c r="K401" s="1">
        <f>IFERROR(VLOOKUP(A401,'Raw Data - Approved 2014 SWCAP'!$F$4:$R$588,3,FALSE),0)</f>
        <v>46</v>
      </c>
      <c r="L401" s="1">
        <f t="shared" si="12"/>
        <v>0</v>
      </c>
    </row>
    <row r="402" spans="1:12">
      <c r="A402" s="1" t="s">
        <v>1055</v>
      </c>
      <c r="B402" s="1">
        <v>424</v>
      </c>
      <c r="C402" s="1" t="s">
        <v>431</v>
      </c>
      <c r="D402" s="1">
        <v>170.55740567663514</v>
      </c>
      <c r="E402" s="1">
        <v>155.26052013574599</v>
      </c>
      <c r="G402" s="1">
        <v>15.296885540889294</v>
      </c>
      <c r="H402" s="1">
        <v>1223.4684249045029</v>
      </c>
      <c r="I402" s="1">
        <f t="shared" si="11"/>
        <v>1238.7653104453921</v>
      </c>
      <c r="K402" s="1">
        <f>IFERROR(VLOOKUP(A402,'Raw Data - Approved 2014 SWCAP'!$F$4:$R$588,3,FALSE),0)</f>
        <v>155</v>
      </c>
      <c r="L402" s="1">
        <f t="shared" si="12"/>
        <v>0</v>
      </c>
    </row>
    <row r="403" spans="1:12">
      <c r="A403" s="1" t="s">
        <v>1056</v>
      </c>
      <c r="B403" s="1">
        <v>425</v>
      </c>
      <c r="C403" s="1" t="s">
        <v>432</v>
      </c>
      <c r="D403" s="1">
        <v>52.95697119236204</v>
      </c>
      <c r="E403" s="1">
        <v>51.4067495480164</v>
      </c>
      <c r="G403" s="1">
        <v>1.5502216443456847</v>
      </c>
      <c r="H403" s="1">
        <v>895.28578657465619</v>
      </c>
      <c r="I403" s="1">
        <f t="shared" si="11"/>
        <v>896.83600821900188</v>
      </c>
      <c r="K403" s="1">
        <f>IFERROR(VLOOKUP(A403,'Raw Data - Approved 2014 SWCAP'!$F$4:$R$588,3,FALSE),0)</f>
        <v>51</v>
      </c>
      <c r="L403" s="1">
        <f t="shared" si="12"/>
        <v>0</v>
      </c>
    </row>
    <row r="404" spans="1:12">
      <c r="A404" s="1" t="s">
        <v>1057</v>
      </c>
      <c r="B404" s="1">
        <v>426</v>
      </c>
      <c r="C404" s="1" t="s">
        <v>433</v>
      </c>
      <c r="D404" s="1">
        <v>1.9613693034208162</v>
      </c>
      <c r="E404" s="1">
        <v>2.1672322743683101</v>
      </c>
      <c r="G404" s="1">
        <v>-0.20586297094749548</v>
      </c>
      <c r="H404" s="1">
        <v>844.29018468571496</v>
      </c>
      <c r="I404" s="1">
        <f t="shared" ref="I404:I467" si="13">SUM(G404:H404)</f>
        <v>844.0843217147675</v>
      </c>
      <c r="K404" s="1">
        <f>IFERROR(VLOOKUP(A404,'Raw Data - Approved 2014 SWCAP'!$F$4:$R$588,3,FALSE),0)</f>
        <v>2</v>
      </c>
      <c r="L404" s="1">
        <f t="shared" si="12"/>
        <v>0</v>
      </c>
    </row>
    <row r="405" spans="1:12">
      <c r="A405" s="1" t="s">
        <v>1058</v>
      </c>
      <c r="B405" s="1">
        <v>427</v>
      </c>
      <c r="C405" s="1" t="s">
        <v>434</v>
      </c>
      <c r="D405" s="1">
        <v>29.175368388384641</v>
      </c>
      <c r="E405" s="1">
        <v>38.056598737907599</v>
      </c>
      <c r="G405" s="1">
        <v>-8.8812303495229123</v>
      </c>
      <c r="H405" s="1">
        <v>1129.0999214811052</v>
      </c>
      <c r="I405" s="1">
        <f t="shared" si="13"/>
        <v>1120.2186911315823</v>
      </c>
      <c r="K405" s="1">
        <f>IFERROR(VLOOKUP(A405,'Raw Data - Approved 2014 SWCAP'!$F$4:$R$588,3,FALSE),0)</f>
        <v>38</v>
      </c>
      <c r="L405" s="1">
        <f t="shared" ref="L405:L468" si="14">ROUND(K405-E405,0)</f>
        <v>0</v>
      </c>
    </row>
    <row r="406" spans="1:12">
      <c r="A406" s="1" t="s">
        <v>1059</v>
      </c>
      <c r="B406" s="1">
        <v>428</v>
      </c>
      <c r="C406" s="1" t="s">
        <v>435</v>
      </c>
      <c r="D406" s="1">
        <v>89653.554685522744</v>
      </c>
      <c r="E406" s="1">
        <v>89367.34598215</v>
      </c>
      <c r="G406" s="1">
        <v>286.20870337272163</v>
      </c>
      <c r="H406" s="1">
        <v>7642.2520605585396</v>
      </c>
      <c r="I406" s="1">
        <f t="shared" si="13"/>
        <v>7928.4607639312617</v>
      </c>
      <c r="K406" s="1">
        <f>IFERROR(VLOOKUP(A406,'Raw Data - Approved 2014 SWCAP'!$F$4:$R$588,3,FALSE),0)</f>
        <v>89367</v>
      </c>
      <c r="L406" s="1">
        <f t="shared" si="14"/>
        <v>0</v>
      </c>
    </row>
    <row r="407" spans="1:12">
      <c r="A407" s="1" t="s">
        <v>1060</v>
      </c>
      <c r="B407" s="1">
        <v>429</v>
      </c>
      <c r="C407" s="1" t="s">
        <v>436</v>
      </c>
      <c r="D407" s="1">
        <v>187.47421591863969</v>
      </c>
      <c r="E407" s="1">
        <v>58.862028571843297</v>
      </c>
      <c r="G407" s="1">
        <v>128.61218734679633</v>
      </c>
      <c r="H407" s="1">
        <v>3635.7578794284377</v>
      </c>
      <c r="I407" s="1">
        <f t="shared" si="13"/>
        <v>3764.3700667752341</v>
      </c>
      <c r="K407" s="1">
        <f>IFERROR(VLOOKUP(A407,'Raw Data - Approved 2014 SWCAP'!$F$4:$R$588,3,FALSE),0)</f>
        <v>59</v>
      </c>
      <c r="L407" s="1">
        <f t="shared" si="14"/>
        <v>0</v>
      </c>
    </row>
    <row r="408" spans="1:12">
      <c r="A408" s="1" t="s">
        <v>1061</v>
      </c>
      <c r="B408" s="1">
        <v>430</v>
      </c>
      <c r="C408" s="1" t="s">
        <v>437</v>
      </c>
      <c r="D408" s="1">
        <v>13.893032565897448</v>
      </c>
      <c r="E408" s="1">
        <v>19.678469051264301</v>
      </c>
      <c r="G408" s="1">
        <v>-5.7854364853668221</v>
      </c>
      <c r="H408" s="1">
        <v>856.22184794819157</v>
      </c>
      <c r="I408" s="1">
        <f t="shared" si="13"/>
        <v>850.43641146282471</v>
      </c>
      <c r="K408" s="1">
        <f>IFERROR(VLOOKUP(A408,'Raw Data - Approved 2014 SWCAP'!$F$4:$R$588,3,FALSE),0)</f>
        <v>20</v>
      </c>
      <c r="L408" s="1">
        <f t="shared" si="14"/>
        <v>0</v>
      </c>
    </row>
    <row r="409" spans="1:12">
      <c r="A409" s="1" t="s">
        <v>1063</v>
      </c>
      <c r="B409" s="1">
        <v>432</v>
      </c>
      <c r="C409" s="1" t="s">
        <v>439</v>
      </c>
      <c r="D409" s="1">
        <v>0.81723720975867342</v>
      </c>
      <c r="E409" s="1">
        <v>0.34675716389893002</v>
      </c>
      <c r="G409" s="1">
        <v>0.47048004585974357</v>
      </c>
      <c r="H409" s="1">
        <v>421.98164490090579</v>
      </c>
      <c r="I409" s="1">
        <f t="shared" si="13"/>
        <v>422.45212494676554</v>
      </c>
      <c r="K409" s="1">
        <f>IFERROR(VLOOKUP(A409,'Raw Data - Approved 2014 SWCAP'!$F$4:$R$588,3,FALSE),0)</f>
        <v>0</v>
      </c>
      <c r="L409" s="1">
        <f t="shared" si="14"/>
        <v>0</v>
      </c>
    </row>
    <row r="410" spans="1:12">
      <c r="A410" s="1" t="s">
        <v>1064</v>
      </c>
      <c r="B410" s="1">
        <v>433</v>
      </c>
      <c r="C410" s="1" t="s">
        <v>440</v>
      </c>
      <c r="D410" s="1">
        <v>28.276407457650098</v>
      </c>
      <c r="E410" s="1">
        <v>50.799924511193197</v>
      </c>
      <c r="G410" s="1">
        <v>-22.523517053543124</v>
      </c>
      <c r="H410" s="1">
        <v>2150.49802741249</v>
      </c>
      <c r="I410" s="1">
        <f t="shared" si="13"/>
        <v>2127.9745103589471</v>
      </c>
      <c r="K410" s="1">
        <f>IFERROR(VLOOKUP(A410,'Raw Data - Approved 2014 SWCAP'!$F$4:$R$588,3,FALSE),0)</f>
        <v>51</v>
      </c>
      <c r="L410" s="1">
        <f t="shared" si="14"/>
        <v>0</v>
      </c>
    </row>
    <row r="411" spans="1:12">
      <c r="A411" s="1" t="s">
        <v>1066</v>
      </c>
      <c r="B411" s="1">
        <v>435</v>
      </c>
      <c r="C411" s="1" t="s">
        <v>442</v>
      </c>
      <c r="D411" s="1">
        <v>7.191687445876326</v>
      </c>
      <c r="E411" s="1">
        <v>5.1146681675092198</v>
      </c>
      <c r="G411" s="1">
        <v>2.0770192783671106</v>
      </c>
      <c r="H411" s="1">
        <v>2052.6650465860284</v>
      </c>
      <c r="I411" s="1">
        <f t="shared" si="13"/>
        <v>2054.7420658643955</v>
      </c>
      <c r="K411" s="1">
        <f>IFERROR(VLOOKUP(A411,'Raw Data - Approved 2014 SWCAP'!$F$4:$R$588,3,FALSE),0)</f>
        <v>5</v>
      </c>
      <c r="L411" s="1">
        <f t="shared" si="14"/>
        <v>0</v>
      </c>
    </row>
    <row r="412" spans="1:12">
      <c r="A412" s="1" t="s">
        <v>1067</v>
      </c>
      <c r="B412" s="1">
        <v>436</v>
      </c>
      <c r="C412" s="1" t="s">
        <v>443</v>
      </c>
      <c r="D412" s="1">
        <v>23.209536757146324</v>
      </c>
      <c r="E412" s="1">
        <v>72.385557963901604</v>
      </c>
      <c r="G412" s="1">
        <v>-49.176021206755287</v>
      </c>
      <c r="H412" s="1">
        <v>444.3739444482934</v>
      </c>
      <c r="I412" s="1">
        <f t="shared" si="13"/>
        <v>395.19792324153809</v>
      </c>
      <c r="K412" s="1">
        <f>IFERROR(VLOOKUP(A412,'Raw Data - Approved 2014 SWCAP'!$F$4:$R$588,3,FALSE),0)</f>
        <v>72</v>
      </c>
      <c r="L412" s="1">
        <f t="shared" si="14"/>
        <v>0</v>
      </c>
    </row>
    <row r="413" spans="1:12">
      <c r="A413" s="1" t="s">
        <v>1068</v>
      </c>
      <c r="B413" s="1">
        <v>437</v>
      </c>
      <c r="C413" s="1" t="s">
        <v>444</v>
      </c>
      <c r="D413" s="1">
        <v>3960.9853082583381</v>
      </c>
      <c r="E413" s="1">
        <v>3915.4085161647699</v>
      </c>
      <c r="G413" s="1">
        <v>45.576792093571726</v>
      </c>
      <c r="H413" s="1">
        <v>23537.55218259793</v>
      </c>
      <c r="I413" s="1">
        <f t="shared" si="13"/>
        <v>23583.128974691503</v>
      </c>
      <c r="K413" s="1">
        <f>IFERROR(VLOOKUP(A413,'Raw Data - Approved 2014 SWCAP'!$F$4:$R$588,3,FALSE),0)</f>
        <v>3915</v>
      </c>
      <c r="L413" s="1">
        <f t="shared" si="14"/>
        <v>0</v>
      </c>
    </row>
    <row r="414" spans="1:12">
      <c r="A414" s="1" t="s">
        <v>1069</v>
      </c>
      <c r="B414" s="1">
        <v>438</v>
      </c>
      <c r="C414" s="1" t="s">
        <v>445</v>
      </c>
      <c r="D414" s="1">
        <v>1.1441320936621429</v>
      </c>
      <c r="E414" s="1">
        <v>6.4150075321301996</v>
      </c>
      <c r="G414" s="1">
        <v>-5.2708754384680594</v>
      </c>
      <c r="H414" s="1">
        <v>632.89074363038276</v>
      </c>
      <c r="I414" s="1">
        <f t="shared" si="13"/>
        <v>627.61986819191475</v>
      </c>
      <c r="K414" s="1">
        <f>IFERROR(VLOOKUP(A414,'Raw Data - Approved 2014 SWCAP'!$F$4:$R$588,3,FALSE),0)</f>
        <v>6</v>
      </c>
      <c r="L414" s="1">
        <f t="shared" si="14"/>
        <v>0</v>
      </c>
    </row>
    <row r="415" spans="1:12">
      <c r="A415" s="1" t="s">
        <v>1070</v>
      </c>
      <c r="B415" s="1">
        <v>439</v>
      </c>
      <c r="C415" s="1" t="s">
        <v>446</v>
      </c>
      <c r="D415" s="1">
        <v>311.36737691805456</v>
      </c>
      <c r="E415" s="1">
        <v>138.78955485054701</v>
      </c>
      <c r="G415" s="1">
        <v>172.57782206750787</v>
      </c>
      <c r="H415" s="1">
        <v>1785.4428038370693</v>
      </c>
      <c r="I415" s="1">
        <f t="shared" si="13"/>
        <v>1958.0206259045772</v>
      </c>
      <c r="K415" s="1">
        <f>IFERROR(VLOOKUP(A415,'Raw Data - Approved 2014 SWCAP'!$F$4:$R$588,3,FALSE),0)</f>
        <v>139</v>
      </c>
      <c r="L415" s="1">
        <f t="shared" si="14"/>
        <v>0</v>
      </c>
    </row>
    <row r="416" spans="1:12">
      <c r="A416" s="1" t="s">
        <v>1071</v>
      </c>
      <c r="B416" s="1">
        <v>440</v>
      </c>
      <c r="C416" s="1" t="s">
        <v>447</v>
      </c>
      <c r="D416" s="1">
        <v>1.389303256589745</v>
      </c>
      <c r="E416" s="1">
        <v>1.30033936462099</v>
      </c>
      <c r="G416" s="1">
        <v>8.8963891968757813E-2</v>
      </c>
      <c r="H416" s="1">
        <v>52.003134776157317</v>
      </c>
      <c r="I416" s="1">
        <f t="shared" si="13"/>
        <v>52.092098668126077</v>
      </c>
      <c r="K416" s="1">
        <f>IFERROR(VLOOKUP(A416,'Raw Data - Approved 2014 SWCAP'!$F$4:$R$588,3,FALSE),0)</f>
        <v>1</v>
      </c>
      <c r="L416" s="1">
        <f t="shared" si="14"/>
        <v>0</v>
      </c>
    </row>
    <row r="417" spans="1:12">
      <c r="A417" s="1" t="s">
        <v>1072</v>
      </c>
      <c r="B417" s="1">
        <v>441</v>
      </c>
      <c r="C417" s="1" t="s">
        <v>448</v>
      </c>
      <c r="D417" s="1">
        <v>14.138203728825049</v>
      </c>
      <c r="E417" s="1">
        <v>14.4771115927803</v>
      </c>
      <c r="G417" s="1">
        <v>-0.33890786395527178</v>
      </c>
      <c r="H417" s="1">
        <v>856.46701911111916</v>
      </c>
      <c r="I417" s="1">
        <f t="shared" si="13"/>
        <v>856.12811124716393</v>
      </c>
      <c r="K417" s="1">
        <f>IFERROR(VLOOKUP(A417,'Raw Data - Approved 2014 SWCAP'!$F$4:$R$588,3,FALSE),0)</f>
        <v>14</v>
      </c>
      <c r="L417" s="1">
        <f t="shared" si="14"/>
        <v>0</v>
      </c>
    </row>
    <row r="418" spans="1:12">
      <c r="A418" s="1" t="s">
        <v>1073</v>
      </c>
      <c r="B418" s="1">
        <v>442</v>
      </c>
      <c r="C418" s="1" t="s">
        <v>449</v>
      </c>
      <c r="D418" s="1">
        <v>18.060942335666684</v>
      </c>
      <c r="E418" s="1">
        <v>11.009539953791</v>
      </c>
      <c r="G418" s="1">
        <v>7.0514023818756595</v>
      </c>
      <c r="H418" s="1">
        <v>3387.3762038648433</v>
      </c>
      <c r="I418" s="1">
        <f t="shared" si="13"/>
        <v>3394.4276062467188</v>
      </c>
      <c r="K418" s="1">
        <f>IFERROR(VLOOKUP(A418,'Raw Data - Approved 2014 SWCAP'!$F$4:$R$588,3,FALSE),0)</f>
        <v>11</v>
      </c>
      <c r="L418" s="1">
        <f t="shared" si="14"/>
        <v>0</v>
      </c>
    </row>
    <row r="419" spans="1:12">
      <c r="A419" s="1" t="s">
        <v>1074</v>
      </c>
      <c r="B419" s="1">
        <v>443</v>
      </c>
      <c r="C419" s="1" t="s">
        <v>450</v>
      </c>
      <c r="D419" s="1">
        <v>53.855932123096579</v>
      </c>
      <c r="E419" s="1">
        <v>61.115950137186402</v>
      </c>
      <c r="G419" s="1">
        <v>-7.2600180140898107</v>
      </c>
      <c r="H419" s="1">
        <v>896.18474750539076</v>
      </c>
      <c r="I419" s="1">
        <f t="shared" si="13"/>
        <v>888.92472949130092</v>
      </c>
      <c r="K419" s="1">
        <f>IFERROR(VLOOKUP(A419,'Raw Data - Approved 2014 SWCAP'!$F$4:$R$588,3,FALSE),0)</f>
        <v>61</v>
      </c>
      <c r="L419" s="1">
        <f t="shared" si="14"/>
        <v>0</v>
      </c>
    </row>
    <row r="420" spans="1:12">
      <c r="A420" s="1" t="s">
        <v>1075</v>
      </c>
      <c r="B420" s="1">
        <v>444</v>
      </c>
      <c r="C420" s="1" t="s">
        <v>451</v>
      </c>
      <c r="D420" s="1">
        <v>126.0997014657633</v>
      </c>
      <c r="E420" s="1">
        <v>116.68378565198999</v>
      </c>
      <c r="G420" s="1">
        <v>9.4159158137734078</v>
      </c>
      <c r="H420" s="1">
        <v>1179.0107206936309</v>
      </c>
      <c r="I420" s="1">
        <f t="shared" si="13"/>
        <v>1188.4266365074043</v>
      </c>
      <c r="K420" s="1">
        <f>IFERROR(VLOOKUP(A420,'Raw Data - Approved 2014 SWCAP'!$F$4:$R$588,3,FALSE),0)</f>
        <v>117</v>
      </c>
      <c r="L420" s="1">
        <f t="shared" si="14"/>
        <v>0</v>
      </c>
    </row>
    <row r="421" spans="1:12">
      <c r="A421" s="1" t="s">
        <v>1076</v>
      </c>
      <c r="B421" s="1">
        <v>445</v>
      </c>
      <c r="C421" s="1" t="s">
        <v>452</v>
      </c>
      <c r="D421" s="1">
        <v>533.08383192558267</v>
      </c>
      <c r="E421" s="1">
        <v>578.65101725633895</v>
      </c>
      <c r="G421" s="1">
        <v>-45.567185330756544</v>
      </c>
      <c r="H421" s="1">
        <v>8362.6462352288854</v>
      </c>
      <c r="I421" s="1">
        <f t="shared" si="13"/>
        <v>8317.0790498981296</v>
      </c>
      <c r="K421" s="1">
        <f>IFERROR(VLOOKUP(A421,'Raw Data - Approved 2014 SWCAP'!$F$4:$R$588,3,FALSE),0)</f>
        <v>579</v>
      </c>
      <c r="L421" s="1">
        <f t="shared" si="14"/>
        <v>0</v>
      </c>
    </row>
    <row r="422" spans="1:12">
      <c r="A422" s="1" t="s">
        <v>1077</v>
      </c>
      <c r="B422" s="1">
        <v>446</v>
      </c>
      <c r="C422" s="1" t="s">
        <v>453</v>
      </c>
      <c r="D422" s="1">
        <v>348.63339368305009</v>
      </c>
      <c r="E422" s="1">
        <v>373.28408693719803</v>
      </c>
      <c r="G422" s="1">
        <v>-24.650693254147921</v>
      </c>
      <c r="H422" s="1">
        <v>1401.5444129109178</v>
      </c>
      <c r="I422" s="1">
        <f t="shared" si="13"/>
        <v>1376.8937196567699</v>
      </c>
      <c r="K422" s="1">
        <f>IFERROR(VLOOKUP(A422,'Raw Data - Approved 2014 SWCAP'!$F$4:$R$588,3,FALSE),0)</f>
        <v>373</v>
      </c>
      <c r="L422" s="1">
        <f t="shared" si="14"/>
        <v>0</v>
      </c>
    </row>
    <row r="423" spans="1:12">
      <c r="A423" s="1" t="s">
        <v>1078</v>
      </c>
      <c r="B423" s="1">
        <v>447</v>
      </c>
      <c r="C423" s="1" t="s">
        <v>454</v>
      </c>
      <c r="D423" s="1">
        <v>0</v>
      </c>
      <c r="E423" s="1">
        <v>6887.1926118402098</v>
      </c>
      <c r="G423" s="1">
        <v>-6887.1926118402052</v>
      </c>
      <c r="H423" s="1">
        <v>0</v>
      </c>
      <c r="I423" s="1">
        <f t="shared" si="13"/>
        <v>-6887.1926118402052</v>
      </c>
      <c r="K423" s="1">
        <f>IFERROR(VLOOKUP(A423,'Raw Data - Approved 2014 SWCAP'!$F$4:$R$588,3,FALSE),0)</f>
        <v>6887</v>
      </c>
      <c r="L423" s="1">
        <f t="shared" si="14"/>
        <v>0</v>
      </c>
    </row>
    <row r="424" spans="1:12">
      <c r="A424" s="1" t="s">
        <v>1079</v>
      </c>
      <c r="B424" s="1">
        <v>448</v>
      </c>
      <c r="C424" s="1" t="s">
        <v>455</v>
      </c>
      <c r="D424" s="1">
        <v>2.6968827922036227</v>
      </c>
      <c r="E424" s="1">
        <v>3.1208144750903699</v>
      </c>
      <c r="G424" s="1">
        <v>-0.42393168288674654</v>
      </c>
      <c r="H424" s="1">
        <v>905.16165290375841</v>
      </c>
      <c r="I424" s="1">
        <f t="shared" si="13"/>
        <v>904.73772122087166</v>
      </c>
      <c r="K424" s="1">
        <f>IFERROR(VLOOKUP(A424,'Raw Data - Approved 2014 SWCAP'!$F$4:$R$588,3,FALSE),0)</f>
        <v>3</v>
      </c>
      <c r="L424" s="1">
        <f t="shared" si="14"/>
        <v>0</v>
      </c>
    </row>
    <row r="425" spans="1:12">
      <c r="A425" s="1" t="s">
        <v>1080</v>
      </c>
      <c r="B425" s="1">
        <v>449</v>
      </c>
      <c r="C425" s="1" t="s">
        <v>456</v>
      </c>
      <c r="D425" s="1">
        <v>30.07432931911918</v>
      </c>
      <c r="E425" s="1">
        <v>59.1220964447675</v>
      </c>
      <c r="G425" s="1">
        <v>-29.04776712564836</v>
      </c>
      <c r="H425" s="1">
        <v>1714.7319600837075</v>
      </c>
      <c r="I425" s="1">
        <f t="shared" si="13"/>
        <v>1685.6841929580592</v>
      </c>
      <c r="K425" s="1">
        <f>IFERROR(VLOOKUP(A425,'Raw Data - Approved 2014 SWCAP'!$F$4:$R$588,3,FALSE),0)</f>
        <v>59</v>
      </c>
      <c r="L425" s="1">
        <f t="shared" si="14"/>
        <v>0</v>
      </c>
    </row>
    <row r="426" spans="1:12">
      <c r="A426" s="1" t="s">
        <v>1081</v>
      </c>
      <c r="B426" s="1">
        <v>450</v>
      </c>
      <c r="C426" s="1" t="s">
        <v>457</v>
      </c>
      <c r="D426" s="1">
        <v>7.8454772136832647</v>
      </c>
      <c r="E426" s="1">
        <v>5.8948717862818096</v>
      </c>
      <c r="G426" s="1">
        <v>1.950605427401457</v>
      </c>
      <c r="H426" s="1">
        <v>850.17429259597748</v>
      </c>
      <c r="I426" s="1">
        <f t="shared" si="13"/>
        <v>852.12489802337893</v>
      </c>
      <c r="K426" s="1">
        <f>IFERROR(VLOOKUP(A426,'Raw Data - Approved 2014 SWCAP'!$F$4:$R$588,3,FALSE),0)</f>
        <v>6</v>
      </c>
      <c r="L426" s="1">
        <f t="shared" si="14"/>
        <v>0</v>
      </c>
    </row>
    <row r="427" spans="1:12">
      <c r="A427" s="1" t="s">
        <v>1082</v>
      </c>
      <c r="B427" s="1">
        <v>451</v>
      </c>
      <c r="C427" s="1" t="s">
        <v>458</v>
      </c>
      <c r="D427" s="1">
        <v>0.32689488390346938</v>
      </c>
      <c r="E427" s="1">
        <v>0.34675716389893002</v>
      </c>
      <c r="G427" s="1">
        <v>-1.9862279995460502E-2</v>
      </c>
      <c r="H427" s="1">
        <v>421.4913025750505</v>
      </c>
      <c r="I427" s="1">
        <f t="shared" si="13"/>
        <v>421.47144029505506</v>
      </c>
      <c r="K427" s="1">
        <f>IFERROR(VLOOKUP(A427,'Raw Data - Approved 2014 SWCAP'!$F$4:$R$588,3,FALSE),0)</f>
        <v>0</v>
      </c>
      <c r="L427" s="1">
        <f t="shared" si="14"/>
        <v>0</v>
      </c>
    </row>
    <row r="428" spans="1:12">
      <c r="A428" s="1" t="s">
        <v>1255</v>
      </c>
      <c r="B428" s="1">
        <v>452</v>
      </c>
      <c r="C428" s="1" t="s">
        <v>459</v>
      </c>
      <c r="D428" s="1">
        <v>0.57206604683107143</v>
      </c>
      <c r="E428" s="1">
        <v>0</v>
      </c>
      <c r="G428" s="1">
        <v>0</v>
      </c>
      <c r="H428" s="1">
        <v>421.7364737379782</v>
      </c>
      <c r="I428" s="1">
        <f t="shared" si="13"/>
        <v>421.7364737379782</v>
      </c>
      <c r="K428" s="1">
        <f>IFERROR(VLOOKUP(A428,'Raw Data - Approved 2014 SWCAP'!$F$4:$R$588,3,FALSE),0)</f>
        <v>0</v>
      </c>
      <c r="L428" s="1">
        <f t="shared" si="14"/>
        <v>0</v>
      </c>
    </row>
    <row r="429" spans="1:12">
      <c r="A429" s="1" t="s">
        <v>1083</v>
      </c>
      <c r="B429" s="1">
        <v>453</v>
      </c>
      <c r="C429" s="1" t="s">
        <v>460</v>
      </c>
      <c r="D429" s="1">
        <v>3.1872251180588265</v>
      </c>
      <c r="E429" s="1">
        <v>14075.452939693399</v>
      </c>
      <c r="G429" s="1">
        <v>-14072.265714575298</v>
      </c>
      <c r="H429" s="1">
        <v>1056.0982443459266</v>
      </c>
      <c r="I429" s="1">
        <f t="shared" si="13"/>
        <v>-13016.167470229371</v>
      </c>
      <c r="K429" s="1">
        <f>IFERROR(VLOOKUP(A429,'Raw Data - Approved 2014 SWCAP'!$F$4:$R$588,3,FALSE),0)</f>
        <v>14075</v>
      </c>
      <c r="L429" s="1">
        <f t="shared" si="14"/>
        <v>0</v>
      </c>
    </row>
    <row r="430" spans="1:12">
      <c r="A430" s="1" t="s">
        <v>1256</v>
      </c>
      <c r="B430" s="1">
        <v>454</v>
      </c>
      <c r="C430" s="1" t="s">
        <v>461</v>
      </c>
      <c r="D430" s="1">
        <v>214.27959639872418</v>
      </c>
      <c r="E430" s="1">
        <v>0</v>
      </c>
      <c r="G430" s="1">
        <v>0</v>
      </c>
      <c r="H430" s="1">
        <v>1651.745516545745</v>
      </c>
      <c r="I430" s="1">
        <f t="shared" si="13"/>
        <v>1651.745516545745</v>
      </c>
      <c r="K430" s="1">
        <f>IFERROR(VLOOKUP(A430,'Raw Data - Approved 2014 SWCAP'!$F$4:$R$588,3,FALSE),0)</f>
        <v>0</v>
      </c>
      <c r="L430" s="1">
        <f t="shared" si="14"/>
        <v>0</v>
      </c>
    </row>
    <row r="431" spans="1:12">
      <c r="A431" s="1" t="s">
        <v>1084</v>
      </c>
      <c r="B431" s="1">
        <v>455</v>
      </c>
      <c r="C431" s="1" t="s">
        <v>462</v>
      </c>
      <c r="D431" s="1">
        <v>18824.590812607712</v>
      </c>
      <c r="E431" s="1">
        <v>3142.3134192521002</v>
      </c>
      <c r="G431" s="1">
        <v>15682.277393355607</v>
      </c>
      <c r="H431" s="1">
        <v>28094.366563048228</v>
      </c>
      <c r="I431" s="1">
        <f t="shared" si="13"/>
        <v>43776.643956403837</v>
      </c>
      <c r="K431" s="1">
        <f>IFERROR(VLOOKUP(A431,'Raw Data - Approved 2014 SWCAP'!$F$4:$R$588,3,FALSE),0)</f>
        <v>3142</v>
      </c>
      <c r="L431" s="1">
        <f t="shared" si="14"/>
        <v>0</v>
      </c>
    </row>
    <row r="432" spans="1:12">
      <c r="A432" s="1" t="s">
        <v>1085</v>
      </c>
      <c r="B432" s="1">
        <v>456</v>
      </c>
      <c r="C432" s="1" t="s">
        <v>463</v>
      </c>
      <c r="D432" s="1">
        <v>1762.6172140075066</v>
      </c>
      <c r="E432" s="1">
        <v>1811.6328027899599</v>
      </c>
      <c r="G432" s="1">
        <v>-49.015588782452255</v>
      </c>
      <c r="H432" s="1">
        <v>9968.366473097989</v>
      </c>
      <c r="I432" s="1">
        <f t="shared" si="13"/>
        <v>9919.350884315536</v>
      </c>
      <c r="K432" s="1">
        <f>IFERROR(VLOOKUP(A432,'Raw Data - Approved 2014 SWCAP'!$F$4:$R$588,3,FALSE),0)</f>
        <v>1812</v>
      </c>
      <c r="L432" s="1">
        <f t="shared" si="14"/>
        <v>0</v>
      </c>
    </row>
    <row r="433" spans="1:12">
      <c r="A433" s="1" t="s">
        <v>1086</v>
      </c>
      <c r="B433" s="1">
        <v>457</v>
      </c>
      <c r="C433" s="1" t="s">
        <v>464</v>
      </c>
      <c r="D433" s="1">
        <v>2.1248167453725508</v>
      </c>
      <c r="E433" s="1">
        <v>0.43344645487366201</v>
      </c>
      <c r="G433" s="1">
        <v>1.6913702904988885</v>
      </c>
      <c r="H433" s="1">
        <v>423.28922443651965</v>
      </c>
      <c r="I433" s="1">
        <f t="shared" si="13"/>
        <v>424.98059472701851</v>
      </c>
      <c r="K433" s="1">
        <f>IFERROR(VLOOKUP(A433,'Raw Data - Approved 2014 SWCAP'!$F$4:$R$588,3,FALSE),0)</f>
        <v>0</v>
      </c>
      <c r="L433" s="1">
        <f t="shared" si="14"/>
        <v>0</v>
      </c>
    </row>
    <row r="434" spans="1:12">
      <c r="A434" s="1" t="s">
        <v>1087</v>
      </c>
      <c r="B434" s="1">
        <v>458</v>
      </c>
      <c r="C434" s="1" t="s">
        <v>465</v>
      </c>
      <c r="D434" s="1">
        <v>5.8841079102624487</v>
      </c>
      <c r="E434" s="1">
        <v>4.7679110036102896</v>
      </c>
      <c r="G434" s="1">
        <v>1.1161969066521631</v>
      </c>
      <c r="H434" s="1">
        <v>1329.5132857129643</v>
      </c>
      <c r="I434" s="1">
        <f t="shared" si="13"/>
        <v>1330.6294826196165</v>
      </c>
      <c r="K434" s="1">
        <f>IFERROR(VLOOKUP(A434,'Raw Data - Approved 2014 SWCAP'!$F$4:$R$588,3,FALSE),0)</f>
        <v>5</v>
      </c>
      <c r="L434" s="1">
        <f t="shared" si="14"/>
        <v>0</v>
      </c>
    </row>
    <row r="435" spans="1:12">
      <c r="A435" s="1" t="s">
        <v>1088</v>
      </c>
      <c r="B435" s="1">
        <v>459</v>
      </c>
      <c r="C435" s="1" t="s">
        <v>466</v>
      </c>
      <c r="D435" s="1">
        <v>24.271945129832602</v>
      </c>
      <c r="E435" s="1">
        <v>10.8361613718416</v>
      </c>
      <c r="G435" s="1">
        <v>13.435783757991041</v>
      </c>
      <c r="H435" s="1">
        <v>445.43635282097966</v>
      </c>
      <c r="I435" s="1">
        <f t="shared" si="13"/>
        <v>458.8721365789707</v>
      </c>
      <c r="K435" s="1">
        <f>IFERROR(VLOOKUP(A435,'Raw Data - Approved 2014 SWCAP'!$F$4:$R$588,3,FALSE),0)</f>
        <v>11</v>
      </c>
      <c r="L435" s="1">
        <f t="shared" si="14"/>
        <v>0</v>
      </c>
    </row>
    <row r="436" spans="1:12">
      <c r="A436" s="1" t="s">
        <v>1089</v>
      </c>
      <c r="B436" s="1">
        <v>460</v>
      </c>
      <c r="C436" s="1" t="s">
        <v>467</v>
      </c>
      <c r="D436" s="1">
        <v>20.594377685918566</v>
      </c>
      <c r="E436" s="1">
        <v>16.904411740072799</v>
      </c>
      <c r="G436" s="1">
        <v>3.689965945845739</v>
      </c>
      <c r="H436" s="1">
        <v>441.75878537706564</v>
      </c>
      <c r="I436" s="1">
        <f t="shared" si="13"/>
        <v>445.44875132291139</v>
      </c>
      <c r="K436" s="1">
        <f>IFERROR(VLOOKUP(A436,'Raw Data - Approved 2014 SWCAP'!$F$4:$R$588,3,FALSE),0)</f>
        <v>17</v>
      </c>
      <c r="L436" s="1">
        <f t="shared" si="14"/>
        <v>0</v>
      </c>
    </row>
    <row r="437" spans="1:12">
      <c r="A437" s="1" t="s">
        <v>1090</v>
      </c>
      <c r="B437" s="1">
        <v>461</v>
      </c>
      <c r="C437" s="1" t="s">
        <v>468</v>
      </c>
      <c r="D437" s="1">
        <v>22.882641873242857</v>
      </c>
      <c r="E437" s="1">
        <v>19.158333305415901</v>
      </c>
      <c r="G437" s="1">
        <v>3.7243085678269803</v>
      </c>
      <c r="H437" s="1">
        <v>865.21145725553697</v>
      </c>
      <c r="I437" s="1">
        <f t="shared" si="13"/>
        <v>868.93576582336391</v>
      </c>
      <c r="K437" s="1">
        <f>IFERROR(VLOOKUP(A437,'Raw Data - Approved 2014 SWCAP'!$F$4:$R$588,3,FALSE),0)</f>
        <v>19</v>
      </c>
      <c r="L437" s="1">
        <f t="shared" si="14"/>
        <v>0</v>
      </c>
    </row>
    <row r="438" spans="1:12">
      <c r="A438" s="1" t="s">
        <v>1091</v>
      </c>
      <c r="B438" s="1">
        <v>462</v>
      </c>
      <c r="C438" s="1" t="s">
        <v>469</v>
      </c>
      <c r="D438" s="1">
        <v>2.1248167453725508</v>
      </c>
      <c r="E438" s="1">
        <v>5.5481146223828803</v>
      </c>
      <c r="G438" s="1">
        <v>-3.4232978770103268</v>
      </c>
      <c r="H438" s="1">
        <v>1090.3221944160753</v>
      </c>
      <c r="I438" s="1">
        <f t="shared" si="13"/>
        <v>1086.8988965390649</v>
      </c>
      <c r="K438" s="1">
        <f>IFERROR(VLOOKUP(A438,'Raw Data - Approved 2014 SWCAP'!$F$4:$R$588,3,FALSE),0)</f>
        <v>6</v>
      </c>
      <c r="L438" s="1">
        <f t="shared" si="14"/>
        <v>0</v>
      </c>
    </row>
    <row r="439" spans="1:12">
      <c r="A439" s="1" t="s">
        <v>1092</v>
      </c>
      <c r="B439" s="1">
        <v>463</v>
      </c>
      <c r="C439" s="1" t="s">
        <v>470</v>
      </c>
      <c r="D439" s="1">
        <v>548.52961519002156</v>
      </c>
      <c r="E439" s="1">
        <v>565.99438077402795</v>
      </c>
      <c r="G439" s="1">
        <v>-17.464765584006674</v>
      </c>
      <c r="H439" s="1">
        <v>6161.0218467523528</v>
      </c>
      <c r="I439" s="1">
        <f t="shared" si="13"/>
        <v>6143.5570811683465</v>
      </c>
      <c r="K439" s="1">
        <f>IFERROR(VLOOKUP(A439,'Raw Data - Approved 2014 SWCAP'!$F$4:$R$588,3,FALSE),0)</f>
        <v>566</v>
      </c>
      <c r="L439" s="1">
        <f t="shared" si="14"/>
        <v>0</v>
      </c>
    </row>
    <row r="440" spans="1:12">
      <c r="A440" s="1" t="s">
        <v>1093</v>
      </c>
      <c r="B440" s="1">
        <v>464</v>
      </c>
      <c r="C440" s="1" t="s">
        <v>471</v>
      </c>
      <c r="D440" s="1">
        <v>31.136737691805457</v>
      </c>
      <c r="E440" s="1">
        <v>55.047699768955098</v>
      </c>
      <c r="G440" s="1">
        <v>-23.910962077149662</v>
      </c>
      <c r="H440" s="1">
        <v>2257.2306856060623</v>
      </c>
      <c r="I440" s="1">
        <f t="shared" si="13"/>
        <v>2233.3197235289126</v>
      </c>
      <c r="K440" s="1">
        <f>IFERROR(VLOOKUP(A440,'Raw Data - Approved 2014 SWCAP'!$F$4:$R$588,3,FALSE),0)</f>
        <v>55</v>
      </c>
      <c r="L440" s="1">
        <f t="shared" si="14"/>
        <v>0</v>
      </c>
    </row>
    <row r="441" spans="1:12">
      <c r="A441" s="1" t="s">
        <v>1094</v>
      </c>
      <c r="B441" s="1">
        <v>465</v>
      </c>
      <c r="C441" s="1" t="s">
        <v>472</v>
      </c>
      <c r="D441" s="1">
        <v>2.1248167453725508</v>
      </c>
      <c r="E441" s="1">
        <v>3.1208144750903699</v>
      </c>
      <c r="G441" s="1">
        <v>-0.99599772971781797</v>
      </c>
      <c r="H441" s="1">
        <v>423.28922443651965</v>
      </c>
      <c r="I441" s="1">
        <f t="shared" si="13"/>
        <v>422.29322670680182</v>
      </c>
      <c r="K441" s="1">
        <f>IFERROR(VLOOKUP(A441,'Raw Data - Approved 2014 SWCAP'!$F$4:$R$588,3,FALSE),0)</f>
        <v>3</v>
      </c>
      <c r="L441" s="1">
        <f t="shared" si="14"/>
        <v>0</v>
      </c>
    </row>
    <row r="442" spans="1:12">
      <c r="A442" s="1" t="s">
        <v>1095</v>
      </c>
      <c r="B442" s="1">
        <v>466</v>
      </c>
      <c r="C442" s="1" t="s">
        <v>473</v>
      </c>
      <c r="D442" s="1">
        <v>750.79582460529332</v>
      </c>
      <c r="E442" s="1">
        <v>808.98446337620305</v>
      </c>
      <c r="G442" s="1">
        <v>-58.188638770910103</v>
      </c>
      <c r="H442" s="1">
        <v>3187.4719763651233</v>
      </c>
      <c r="I442" s="1">
        <f t="shared" si="13"/>
        <v>3129.2833375942132</v>
      </c>
      <c r="K442" s="1">
        <f>IFERROR(VLOOKUP(A442,'Raw Data - Approved 2014 SWCAP'!$F$4:$R$588,3,FALSE),0)</f>
        <v>809</v>
      </c>
      <c r="L442" s="1">
        <f t="shared" si="14"/>
        <v>0</v>
      </c>
    </row>
    <row r="443" spans="1:12">
      <c r="A443" s="1" t="s">
        <v>1096</v>
      </c>
      <c r="B443" s="1">
        <v>467</v>
      </c>
      <c r="C443" s="1" t="s">
        <v>474</v>
      </c>
      <c r="D443" s="1">
        <v>18.633008382497753</v>
      </c>
      <c r="E443" s="1">
        <v>17.077790322022299</v>
      </c>
      <c r="G443" s="1">
        <v>1.555218060475458</v>
      </c>
      <c r="H443" s="1">
        <v>860.96182376479192</v>
      </c>
      <c r="I443" s="1">
        <f t="shared" si="13"/>
        <v>862.51704182526737</v>
      </c>
      <c r="K443" s="1">
        <f>IFERROR(VLOOKUP(A443,'Raw Data - Approved 2014 SWCAP'!$F$4:$R$588,3,FALSE),0)</f>
        <v>17</v>
      </c>
      <c r="L443" s="1">
        <f t="shared" si="14"/>
        <v>0</v>
      </c>
    </row>
    <row r="444" spans="1:12">
      <c r="A444" s="1" t="s">
        <v>1097</v>
      </c>
      <c r="B444" s="1">
        <v>468</v>
      </c>
      <c r="C444" s="1" t="s">
        <v>475</v>
      </c>
      <c r="D444" s="1">
        <v>439.67361885016624</v>
      </c>
      <c r="E444" s="1">
        <v>492.39517273647999</v>
      </c>
      <c r="G444" s="1">
        <v>-52.721553886314112</v>
      </c>
      <c r="H444" s="1">
        <v>4075.9784151025601</v>
      </c>
      <c r="I444" s="1">
        <f t="shared" si="13"/>
        <v>4023.2568612162459</v>
      </c>
      <c r="K444" s="1">
        <f>IFERROR(VLOOKUP(A444,'Raw Data - Approved 2014 SWCAP'!$F$4:$R$588,3,FALSE),0)</f>
        <v>492</v>
      </c>
      <c r="L444" s="1">
        <f t="shared" si="14"/>
        <v>0</v>
      </c>
    </row>
    <row r="445" spans="1:12">
      <c r="A445" s="1" t="s">
        <v>1099</v>
      </c>
      <c r="B445" s="1">
        <v>470</v>
      </c>
      <c r="C445" s="1" t="s">
        <v>477</v>
      </c>
      <c r="D445" s="1">
        <v>9180.2029434447959</v>
      </c>
      <c r="E445" s="1">
        <v>16059.6957584294</v>
      </c>
      <c r="G445" s="1">
        <v>-6879.4928149845709</v>
      </c>
      <c r="H445" s="1">
        <v>6150.3901327531021</v>
      </c>
      <c r="I445" s="1">
        <f t="shared" si="13"/>
        <v>-729.10268223146886</v>
      </c>
      <c r="K445" s="1">
        <f>IFERROR(VLOOKUP(A445,'Raw Data - Approved 2014 SWCAP'!$F$4:$R$588,3,FALSE),0)</f>
        <v>16060</v>
      </c>
      <c r="L445" s="1">
        <f t="shared" si="14"/>
        <v>0</v>
      </c>
    </row>
    <row r="446" spans="1:12">
      <c r="A446" s="1" t="s">
        <v>1100</v>
      </c>
      <c r="B446" s="1">
        <v>471</v>
      </c>
      <c r="C446" s="1" t="s">
        <v>478</v>
      </c>
      <c r="D446" s="1">
        <v>39.717728394271525</v>
      </c>
      <c r="E446" s="1">
        <v>53.573981822384702</v>
      </c>
      <c r="G446" s="1">
        <v>-13.856253428113137</v>
      </c>
      <c r="H446" s="1">
        <v>1092.6287476221391</v>
      </c>
      <c r="I446" s="1">
        <f t="shared" si="13"/>
        <v>1078.772494194026</v>
      </c>
      <c r="K446" s="1">
        <f>IFERROR(VLOOKUP(A446,'Raw Data - Approved 2014 SWCAP'!$F$4:$R$588,3,FALSE),0)</f>
        <v>54</v>
      </c>
      <c r="L446" s="1">
        <f t="shared" si="14"/>
        <v>0</v>
      </c>
    </row>
    <row r="447" spans="1:12">
      <c r="A447" s="1" t="s">
        <v>1102</v>
      </c>
      <c r="B447" s="1">
        <v>473</v>
      </c>
      <c r="C447" s="1" t="s">
        <v>480</v>
      </c>
      <c r="D447" s="1">
        <v>394.07178254563235</v>
      </c>
      <c r="E447" s="1">
        <v>614.02024797402999</v>
      </c>
      <c r="G447" s="1">
        <v>-219.9484654283977</v>
      </c>
      <c r="H447" s="1">
        <v>5241.3786936736069</v>
      </c>
      <c r="I447" s="1">
        <f t="shared" si="13"/>
        <v>5021.430228245209</v>
      </c>
      <c r="K447" s="1">
        <f>IFERROR(VLOOKUP(A447,'Raw Data - Approved 2014 SWCAP'!$F$4:$R$588,3,FALSE),0)</f>
        <v>614</v>
      </c>
      <c r="L447" s="1">
        <f t="shared" si="14"/>
        <v>0</v>
      </c>
    </row>
    <row r="448" spans="1:12">
      <c r="A448" s="1" t="s">
        <v>1103</v>
      </c>
      <c r="B448" s="1">
        <v>474</v>
      </c>
      <c r="C448" s="1" t="s">
        <v>481</v>
      </c>
      <c r="D448" s="1">
        <v>25.579524665446478</v>
      </c>
      <c r="E448" s="1">
        <v>23.579487145127199</v>
      </c>
      <c r="G448" s="1">
        <v>2.0000375203192471</v>
      </c>
      <c r="H448" s="1">
        <v>1078.4905438933142</v>
      </c>
      <c r="I448" s="1">
        <f t="shared" si="13"/>
        <v>1080.4905814136334</v>
      </c>
      <c r="K448" s="1">
        <f>IFERROR(VLOOKUP(A448,'Raw Data - Approved 2014 SWCAP'!$F$4:$R$588,3,FALSE),0)</f>
        <v>24</v>
      </c>
      <c r="L448" s="1">
        <f t="shared" si="14"/>
        <v>0</v>
      </c>
    </row>
    <row r="449" spans="1:12">
      <c r="A449" s="1" t="s">
        <v>1104</v>
      </c>
      <c r="B449" s="1">
        <v>475</v>
      </c>
      <c r="C449" s="1" t="s">
        <v>482</v>
      </c>
      <c r="D449" s="1">
        <v>56.47109119432433</v>
      </c>
      <c r="E449" s="1">
        <v>87.209426720580893</v>
      </c>
      <c r="G449" s="1">
        <v>-30.738335526256531</v>
      </c>
      <c r="H449" s="1">
        <v>898.79990657661847</v>
      </c>
      <c r="I449" s="1">
        <f t="shared" si="13"/>
        <v>868.06157105036198</v>
      </c>
      <c r="K449" s="1">
        <f>IFERROR(VLOOKUP(A449,'Raw Data - Approved 2014 SWCAP'!$F$4:$R$588,3,FALSE),0)</f>
        <v>87</v>
      </c>
      <c r="L449" s="1">
        <f t="shared" si="14"/>
        <v>0</v>
      </c>
    </row>
    <row r="450" spans="1:12">
      <c r="A450" s="1" t="s">
        <v>1105</v>
      </c>
      <c r="B450" s="1">
        <v>476</v>
      </c>
      <c r="C450" s="1" t="s">
        <v>483</v>
      </c>
      <c r="D450" s="1">
        <v>25.334353502518873</v>
      </c>
      <c r="E450" s="1">
        <v>40.050452430326402</v>
      </c>
      <c r="G450" s="1">
        <v>-14.716098927807522</v>
      </c>
      <c r="H450" s="1">
        <v>446.49876119366593</v>
      </c>
      <c r="I450" s="1">
        <f t="shared" si="13"/>
        <v>431.78266226585839</v>
      </c>
      <c r="K450" s="1">
        <f>IFERROR(VLOOKUP(A450,'Raw Data - Approved 2014 SWCAP'!$F$4:$R$588,3,FALSE),0)</f>
        <v>40</v>
      </c>
      <c r="L450" s="1">
        <f t="shared" si="14"/>
        <v>0</v>
      </c>
    </row>
    <row r="451" spans="1:12">
      <c r="A451" s="1" t="s">
        <v>1106</v>
      </c>
      <c r="B451" s="1">
        <v>477</v>
      </c>
      <c r="C451" s="1" t="s">
        <v>484</v>
      </c>
      <c r="D451" s="1">
        <v>43.558743280137293</v>
      </c>
      <c r="E451" s="1">
        <v>27.047058784116501</v>
      </c>
      <c r="G451" s="1">
        <v>16.511684496020763</v>
      </c>
      <c r="H451" s="1">
        <v>1096.469762508005</v>
      </c>
      <c r="I451" s="1">
        <f t="shared" si="13"/>
        <v>1112.9814470040258</v>
      </c>
      <c r="K451" s="1">
        <f>IFERROR(VLOOKUP(A451,'Raw Data - Approved 2014 SWCAP'!$F$4:$R$588,3,FALSE),0)</f>
        <v>27</v>
      </c>
      <c r="L451" s="1">
        <f t="shared" si="14"/>
        <v>0</v>
      </c>
    </row>
    <row r="452" spans="1:12">
      <c r="A452" s="1" t="s">
        <v>1107</v>
      </c>
      <c r="B452" s="1">
        <v>478</v>
      </c>
      <c r="C452" s="1" t="s">
        <v>485</v>
      </c>
      <c r="D452" s="1">
        <v>241.98393780954319</v>
      </c>
      <c r="E452" s="1">
        <v>329.67937357690801</v>
      </c>
      <c r="G452" s="1">
        <v>-87.695435767364359</v>
      </c>
      <c r="H452" s="1">
        <v>2846.0042334458658</v>
      </c>
      <c r="I452" s="1">
        <f t="shared" si="13"/>
        <v>2758.3087976785014</v>
      </c>
      <c r="K452" s="1">
        <f>IFERROR(VLOOKUP(A452,'Raw Data - Approved 2014 SWCAP'!$F$4:$R$588,3,FALSE),0)</f>
        <v>330</v>
      </c>
      <c r="L452" s="1">
        <f t="shared" si="14"/>
        <v>0</v>
      </c>
    </row>
    <row r="453" spans="1:12">
      <c r="A453" s="1" t="s">
        <v>1108</v>
      </c>
      <c r="B453" s="1">
        <v>479</v>
      </c>
      <c r="C453" s="1" t="s">
        <v>486</v>
      </c>
      <c r="D453" s="1">
        <v>190.08937498986742</v>
      </c>
      <c r="E453" s="1">
        <v>194.87752611119899</v>
      </c>
      <c r="G453" s="1">
        <v>-4.7881511213311478</v>
      </c>
      <c r="H453" s="1">
        <v>1243.0003942177352</v>
      </c>
      <c r="I453" s="1">
        <f t="shared" si="13"/>
        <v>1238.2122430964041</v>
      </c>
      <c r="K453" s="1">
        <f>IFERROR(VLOOKUP(A453,'Raw Data - Approved 2014 SWCAP'!$F$4:$R$588,3,FALSE),0)</f>
        <v>195</v>
      </c>
      <c r="L453" s="1">
        <f t="shared" si="14"/>
        <v>0</v>
      </c>
    </row>
    <row r="454" spans="1:12">
      <c r="A454" s="1" t="s">
        <v>1109</v>
      </c>
      <c r="B454" s="1">
        <v>480</v>
      </c>
      <c r="C454" s="1" t="s">
        <v>487</v>
      </c>
      <c r="D454" s="1">
        <v>447.27392490092194</v>
      </c>
      <c r="E454" s="1">
        <v>0.26006787292419697</v>
      </c>
      <c r="G454" s="1">
        <v>447.01385702799774</v>
      </c>
      <c r="H454" s="1">
        <v>1079.0205364376425</v>
      </c>
      <c r="I454" s="1">
        <f t="shared" si="13"/>
        <v>1526.0343934656403</v>
      </c>
      <c r="K454" s="1">
        <f>IFERROR(VLOOKUP(A454,'Raw Data - Approved 2014 SWCAP'!$F$4:$R$588,3,FALSE),0)</f>
        <v>0</v>
      </c>
      <c r="L454" s="1">
        <f t="shared" si="14"/>
        <v>0</v>
      </c>
    </row>
    <row r="455" spans="1:12">
      <c r="A455" s="1" t="s">
        <v>1110</v>
      </c>
      <c r="B455" s="1">
        <v>481</v>
      </c>
      <c r="C455" s="1" t="s">
        <v>488</v>
      </c>
      <c r="D455" s="1">
        <v>37.102569323043774</v>
      </c>
      <c r="E455" s="1">
        <v>19.331711887365302</v>
      </c>
      <c r="G455" s="1">
        <v>17.770857435678433</v>
      </c>
      <c r="H455" s="1">
        <v>1090.0135885509114</v>
      </c>
      <c r="I455" s="1">
        <f t="shared" si="13"/>
        <v>1107.7844459865898</v>
      </c>
      <c r="K455" s="1">
        <f>IFERROR(VLOOKUP(A455,'Raw Data - Approved 2014 SWCAP'!$F$4:$R$588,3,FALSE),0)</f>
        <v>19</v>
      </c>
      <c r="L455" s="1">
        <f t="shared" si="14"/>
        <v>0</v>
      </c>
    </row>
    <row r="456" spans="1:12">
      <c r="A456" s="1" t="s">
        <v>1111</v>
      </c>
      <c r="B456" s="1">
        <v>482</v>
      </c>
      <c r="C456" s="1" t="s">
        <v>489</v>
      </c>
      <c r="D456" s="1">
        <v>0.32689488390346938</v>
      </c>
      <c r="E456" s="1">
        <v>0.52013574584839495</v>
      </c>
      <c r="G456" s="1">
        <v>-0.19324086194492543</v>
      </c>
      <c r="H456" s="1">
        <v>421.4913025750505</v>
      </c>
      <c r="I456" s="1">
        <f t="shared" si="13"/>
        <v>421.2980617131056</v>
      </c>
      <c r="K456" s="1">
        <f>IFERROR(VLOOKUP(A456,'Raw Data - Approved 2014 SWCAP'!$F$4:$R$588,3,FALSE),0)</f>
        <v>1</v>
      </c>
      <c r="L456" s="1">
        <f t="shared" si="14"/>
        <v>0</v>
      </c>
    </row>
    <row r="457" spans="1:12">
      <c r="A457" s="1" t="s">
        <v>1112</v>
      </c>
      <c r="B457" s="1">
        <v>483</v>
      </c>
      <c r="C457" s="1" t="s">
        <v>490</v>
      </c>
      <c r="D457" s="1">
        <v>9.6433990751523453</v>
      </c>
      <c r="E457" s="1">
        <v>7.8887254787006498</v>
      </c>
      <c r="G457" s="1">
        <v>1.754673596451692</v>
      </c>
      <c r="H457" s="1">
        <v>851.97221445744651</v>
      </c>
      <c r="I457" s="1">
        <f t="shared" si="13"/>
        <v>853.72688805389816</v>
      </c>
      <c r="K457" s="1">
        <f>IFERROR(VLOOKUP(A457,'Raw Data - Approved 2014 SWCAP'!$F$4:$R$588,3,FALSE),0)</f>
        <v>8</v>
      </c>
      <c r="L457" s="1">
        <f t="shared" si="14"/>
        <v>0</v>
      </c>
    </row>
    <row r="458" spans="1:12">
      <c r="A458" s="1" t="s">
        <v>1113</v>
      </c>
      <c r="B458" s="1">
        <v>484</v>
      </c>
      <c r="C458" s="1" t="s">
        <v>491</v>
      </c>
      <c r="D458" s="1">
        <v>25.661248386422344</v>
      </c>
      <c r="E458" s="1">
        <v>38.576734483755899</v>
      </c>
      <c r="G458" s="1">
        <v>-12.915486097333602</v>
      </c>
      <c r="H458" s="1">
        <v>446.82565607756942</v>
      </c>
      <c r="I458" s="1">
        <f t="shared" si="13"/>
        <v>433.91016998023582</v>
      </c>
      <c r="K458" s="1">
        <f>IFERROR(VLOOKUP(A458,'Raw Data - Approved 2014 SWCAP'!$F$4:$R$588,3,FALSE),0)</f>
        <v>39</v>
      </c>
      <c r="L458" s="1">
        <f t="shared" si="14"/>
        <v>0</v>
      </c>
    </row>
    <row r="459" spans="1:12">
      <c r="A459" s="1" t="s">
        <v>1114</v>
      </c>
      <c r="B459" s="1">
        <v>485</v>
      </c>
      <c r="C459" s="1" t="s">
        <v>492</v>
      </c>
      <c r="D459" s="1">
        <v>2.7786065131794899</v>
      </c>
      <c r="E459" s="1">
        <v>4.3344645487366202</v>
      </c>
      <c r="G459" s="1">
        <v>-1.5558580355571339</v>
      </c>
      <c r="H459" s="1">
        <v>634.5252180499001</v>
      </c>
      <c r="I459" s="1">
        <f t="shared" si="13"/>
        <v>632.96936001434301</v>
      </c>
      <c r="K459" s="1">
        <f>IFERROR(VLOOKUP(A459,'Raw Data - Approved 2014 SWCAP'!$F$4:$R$588,3,FALSE),0)</f>
        <v>4</v>
      </c>
      <c r="L459" s="1">
        <f t="shared" si="14"/>
        <v>0</v>
      </c>
    </row>
    <row r="460" spans="1:12">
      <c r="A460" s="1" t="s">
        <v>1115</v>
      </c>
      <c r="B460" s="1">
        <v>486</v>
      </c>
      <c r="C460" s="1" t="s">
        <v>493</v>
      </c>
      <c r="D460" s="1">
        <v>14.301651170776784</v>
      </c>
      <c r="E460" s="1">
        <v>4.85460029458502</v>
      </c>
      <c r="G460" s="1">
        <v>9.4470508761917671</v>
      </c>
      <c r="H460" s="1">
        <v>435.46605886192384</v>
      </c>
      <c r="I460" s="1">
        <f t="shared" si="13"/>
        <v>444.91310973811562</v>
      </c>
      <c r="K460" s="1">
        <f>IFERROR(VLOOKUP(A460,'Raw Data - Approved 2014 SWCAP'!$F$4:$R$588,3,FALSE),0)</f>
        <v>5</v>
      </c>
      <c r="L460" s="1">
        <f t="shared" si="14"/>
        <v>0</v>
      </c>
    </row>
    <row r="461" spans="1:12">
      <c r="A461" s="1" t="s">
        <v>1116</v>
      </c>
      <c r="B461" s="1">
        <v>487</v>
      </c>
      <c r="C461" s="1" t="s">
        <v>494</v>
      </c>
      <c r="D461" s="1">
        <v>0.98068465171040808</v>
      </c>
      <c r="E461" s="1">
        <v>5.98156107725654</v>
      </c>
      <c r="G461" s="1">
        <v>-5.0008764255461315</v>
      </c>
      <c r="H461" s="1">
        <v>422.14509234285754</v>
      </c>
      <c r="I461" s="1">
        <f t="shared" si="13"/>
        <v>417.14421591731139</v>
      </c>
      <c r="K461" s="1">
        <f>IFERROR(VLOOKUP(A461,'Raw Data - Approved 2014 SWCAP'!$F$4:$R$588,3,FALSE),0)</f>
        <v>6</v>
      </c>
      <c r="L461" s="1">
        <f t="shared" si="14"/>
        <v>0</v>
      </c>
    </row>
    <row r="462" spans="1:12">
      <c r="A462" s="1" t="s">
        <v>1117</v>
      </c>
      <c r="B462" s="1">
        <v>488</v>
      </c>
      <c r="C462" s="1" t="s">
        <v>495</v>
      </c>
      <c r="D462" s="1">
        <v>11.523044657597294</v>
      </c>
      <c r="E462" s="1">
        <v>2.9474358931408999</v>
      </c>
      <c r="G462" s="1">
        <v>8.5756087644563905</v>
      </c>
      <c r="H462" s="1">
        <v>432.68745234874433</v>
      </c>
      <c r="I462" s="1">
        <f t="shared" si="13"/>
        <v>441.26306111320071</v>
      </c>
      <c r="K462" s="1">
        <f>IFERROR(VLOOKUP(A462,'Raw Data - Approved 2014 SWCAP'!$F$4:$R$588,3,FALSE),0)</f>
        <v>3</v>
      </c>
      <c r="L462" s="1">
        <f t="shared" si="14"/>
        <v>0</v>
      </c>
    </row>
    <row r="463" spans="1:12">
      <c r="A463" s="1" t="s">
        <v>1118</v>
      </c>
      <c r="B463" s="1">
        <v>489</v>
      </c>
      <c r="C463" s="1" t="s">
        <v>496</v>
      </c>
      <c r="D463" s="1">
        <v>28.84847350448117</v>
      </c>
      <c r="E463" s="1">
        <v>18.031372522744402</v>
      </c>
      <c r="G463" s="1">
        <v>10.81710098173682</v>
      </c>
      <c r="H463" s="1">
        <v>450.01288119562827</v>
      </c>
      <c r="I463" s="1">
        <f t="shared" si="13"/>
        <v>460.82998217736508</v>
      </c>
      <c r="K463" s="1">
        <f>IFERROR(VLOOKUP(A463,'Raw Data - Approved 2014 SWCAP'!$F$4:$R$588,3,FALSE),0)</f>
        <v>18</v>
      </c>
      <c r="L463" s="1">
        <f t="shared" si="14"/>
        <v>0</v>
      </c>
    </row>
    <row r="464" spans="1:12">
      <c r="A464" s="1" t="s">
        <v>1119</v>
      </c>
      <c r="B464" s="1">
        <v>490</v>
      </c>
      <c r="C464" s="1" t="s">
        <v>497</v>
      </c>
      <c r="D464" s="1">
        <v>54.754893053831118</v>
      </c>
      <c r="E464" s="1">
        <v>29.9078053862827</v>
      </c>
      <c r="G464" s="1">
        <v>24.847087667548418</v>
      </c>
      <c r="H464" s="1">
        <v>475.91930074497816</v>
      </c>
      <c r="I464" s="1">
        <f t="shared" si="13"/>
        <v>500.76638841252657</v>
      </c>
      <c r="K464" s="1">
        <f>IFERROR(VLOOKUP(A464,'Raw Data - Approved 2014 SWCAP'!$F$4:$R$588,3,FALSE),0)</f>
        <v>30</v>
      </c>
      <c r="L464" s="1">
        <f t="shared" si="14"/>
        <v>0</v>
      </c>
    </row>
    <row r="465" spans="1:12">
      <c r="A465" s="1" t="s">
        <v>1120</v>
      </c>
      <c r="B465" s="1">
        <v>491</v>
      </c>
      <c r="C465" s="1" t="s">
        <v>498</v>
      </c>
      <c r="D465" s="1">
        <v>17.81577117273908</v>
      </c>
      <c r="E465" s="1">
        <v>6.9351432779786002</v>
      </c>
      <c r="G465" s="1">
        <v>10.880627894760483</v>
      </c>
      <c r="H465" s="1">
        <v>438.98017886388618</v>
      </c>
      <c r="I465" s="1">
        <f t="shared" si="13"/>
        <v>449.86080675864667</v>
      </c>
      <c r="K465" s="1">
        <f>IFERROR(VLOOKUP(A465,'Raw Data - Approved 2014 SWCAP'!$F$4:$R$588,3,FALSE),0)</f>
        <v>7</v>
      </c>
      <c r="L465" s="1">
        <f t="shared" si="14"/>
        <v>0</v>
      </c>
    </row>
    <row r="466" spans="1:12">
      <c r="A466" s="1" t="s">
        <v>1121</v>
      </c>
      <c r="B466" s="1">
        <v>492</v>
      </c>
      <c r="C466" s="1" t="s">
        <v>499</v>
      </c>
      <c r="D466" s="1">
        <v>0.89896093073454075</v>
      </c>
      <c r="E466" s="1">
        <v>0.52013574584839495</v>
      </c>
      <c r="G466" s="1">
        <v>0.37882518488614597</v>
      </c>
      <c r="H466" s="1">
        <v>422.06336862188164</v>
      </c>
      <c r="I466" s="1">
        <f t="shared" si="13"/>
        <v>422.44219380676776</v>
      </c>
      <c r="K466" s="1">
        <f>IFERROR(VLOOKUP(A466,'Raw Data - Approved 2014 SWCAP'!$F$4:$R$588,3,FALSE),0)</f>
        <v>1</v>
      </c>
      <c r="L466" s="1">
        <f t="shared" si="14"/>
        <v>0</v>
      </c>
    </row>
    <row r="467" spans="1:12">
      <c r="A467" s="1" t="s">
        <v>1122</v>
      </c>
      <c r="B467" s="1">
        <v>493</v>
      </c>
      <c r="C467" s="1" t="s">
        <v>500</v>
      </c>
      <c r="D467" s="1">
        <v>19.531969313232295</v>
      </c>
      <c r="E467" s="1">
        <v>30.1678732592069</v>
      </c>
      <c r="G467" s="1">
        <v>-10.635903945974603</v>
      </c>
      <c r="H467" s="1">
        <v>440.69637700437937</v>
      </c>
      <c r="I467" s="1">
        <f t="shared" si="13"/>
        <v>430.0604730584048</v>
      </c>
      <c r="K467" s="1">
        <f>IFERROR(VLOOKUP(A467,'Raw Data - Approved 2014 SWCAP'!$F$4:$R$588,3,FALSE),0)</f>
        <v>30</v>
      </c>
      <c r="L467" s="1">
        <f t="shared" si="14"/>
        <v>0</v>
      </c>
    </row>
    <row r="468" spans="1:12">
      <c r="A468" s="1" t="s">
        <v>1123</v>
      </c>
      <c r="B468" s="1">
        <v>494</v>
      </c>
      <c r="C468" s="1" t="s">
        <v>501</v>
      </c>
      <c r="D468" s="1">
        <v>58.269013055793415</v>
      </c>
      <c r="E468" s="1">
        <v>55.567835514803498</v>
      </c>
      <c r="G468" s="1">
        <v>2.7011775409899035</v>
      </c>
      <c r="H468" s="1">
        <v>1321.7622361292345</v>
      </c>
      <c r="I468" s="1">
        <f t="shared" ref="I468:I531" si="15">SUM(G468:H468)</f>
        <v>1324.4634136702243</v>
      </c>
      <c r="K468" s="1">
        <f>IFERROR(VLOOKUP(A468,'Raw Data - Approved 2014 SWCAP'!$F$4:$R$588,3,FALSE),0)</f>
        <v>56</v>
      </c>
      <c r="L468" s="1">
        <f t="shared" si="14"/>
        <v>0</v>
      </c>
    </row>
    <row r="469" spans="1:12">
      <c r="A469" s="1" t="s">
        <v>1124</v>
      </c>
      <c r="B469" s="1">
        <v>495</v>
      </c>
      <c r="C469" s="1" t="s">
        <v>502</v>
      </c>
      <c r="D469" s="1">
        <v>7.6820297717315302</v>
      </c>
      <c r="E469" s="1">
        <v>3.2941930570398301</v>
      </c>
      <c r="G469" s="1">
        <v>4.3878367146916961</v>
      </c>
      <c r="H469" s="1">
        <v>850.01084515402567</v>
      </c>
      <c r="I469" s="1">
        <f t="shared" si="15"/>
        <v>854.3986818687174</v>
      </c>
      <c r="K469" s="1">
        <f>IFERROR(VLOOKUP(A469,'Raw Data - Approved 2014 SWCAP'!$F$4:$R$588,3,FALSE),0)</f>
        <v>3</v>
      </c>
      <c r="L469" s="1">
        <f t="shared" ref="L469:L532" si="16">ROUND(K469-E469,0)</f>
        <v>0</v>
      </c>
    </row>
    <row r="470" spans="1:12">
      <c r="A470" s="1" t="s">
        <v>1125</v>
      </c>
      <c r="B470" s="1">
        <v>496</v>
      </c>
      <c r="C470" s="1" t="s">
        <v>503</v>
      </c>
      <c r="D470" s="1">
        <v>8.1723720975867344</v>
      </c>
      <c r="E470" s="1">
        <v>22.4525263624557</v>
      </c>
      <c r="G470" s="1">
        <v>-14.280154264868974</v>
      </c>
      <c r="H470" s="1">
        <v>1271.6655951710279</v>
      </c>
      <c r="I470" s="1">
        <f t="shared" si="15"/>
        <v>1257.3854409061589</v>
      </c>
      <c r="K470" s="1">
        <f>IFERROR(VLOOKUP(A470,'Raw Data - Approved 2014 SWCAP'!$F$4:$R$588,3,FALSE),0)</f>
        <v>22</v>
      </c>
      <c r="L470" s="1">
        <f t="shared" si="16"/>
        <v>0</v>
      </c>
    </row>
    <row r="471" spans="1:12">
      <c r="A471" s="1" t="s">
        <v>1126</v>
      </c>
      <c r="B471" s="1">
        <v>497</v>
      </c>
      <c r="C471" s="1" t="s">
        <v>504</v>
      </c>
      <c r="D471" s="1">
        <v>1.0624083726862754</v>
      </c>
      <c r="E471" s="1">
        <v>0.95358220072205702</v>
      </c>
      <c r="G471" s="1">
        <v>0.10882617196421832</v>
      </c>
      <c r="H471" s="1">
        <v>422.22681606383338</v>
      </c>
      <c r="I471" s="1">
        <f t="shared" si="15"/>
        <v>422.33564223579759</v>
      </c>
      <c r="K471" s="1">
        <f>IFERROR(VLOOKUP(A471,'Raw Data - Approved 2014 SWCAP'!$F$4:$R$588,3,FALSE),0)</f>
        <v>1</v>
      </c>
      <c r="L471" s="1">
        <f t="shared" si="16"/>
        <v>0</v>
      </c>
    </row>
    <row r="472" spans="1:12">
      <c r="A472" s="1" t="s">
        <v>1127</v>
      </c>
      <c r="B472" s="1">
        <v>498</v>
      </c>
      <c r="C472" s="1" t="s">
        <v>505</v>
      </c>
      <c r="D472" s="1">
        <v>3.595843722938163</v>
      </c>
      <c r="E472" s="1">
        <v>2.5139894382672399</v>
      </c>
      <c r="G472" s="1">
        <v>1.0818542846709216</v>
      </c>
      <c r="H472" s="1">
        <v>424.76025141408525</v>
      </c>
      <c r="I472" s="1">
        <f t="shared" si="15"/>
        <v>425.84210569875614</v>
      </c>
      <c r="K472" s="1">
        <f>IFERROR(VLOOKUP(A472,'Raw Data - Approved 2014 SWCAP'!$F$4:$R$588,3,FALSE),0)</f>
        <v>3</v>
      </c>
      <c r="L472" s="1">
        <f t="shared" si="16"/>
        <v>0</v>
      </c>
    </row>
    <row r="473" spans="1:12">
      <c r="A473" s="1" t="s">
        <v>1128</v>
      </c>
      <c r="B473" s="1">
        <v>499</v>
      </c>
      <c r="C473" s="1" t="s">
        <v>506</v>
      </c>
      <c r="D473" s="1">
        <v>15.445783264438926</v>
      </c>
      <c r="E473" s="1">
        <v>19.505090469314801</v>
      </c>
      <c r="G473" s="1">
        <v>-4.0593072048758776</v>
      </c>
      <c r="H473" s="1">
        <v>436.61019095558606</v>
      </c>
      <c r="I473" s="1">
        <f t="shared" si="15"/>
        <v>432.55088375071017</v>
      </c>
      <c r="K473" s="1">
        <f>IFERROR(VLOOKUP(A473,'Raw Data - Approved 2014 SWCAP'!$F$4:$R$588,3,FALSE),0)</f>
        <v>20</v>
      </c>
      <c r="L473" s="1">
        <f t="shared" si="16"/>
        <v>0</v>
      </c>
    </row>
    <row r="474" spans="1:12">
      <c r="A474" s="1" t="s">
        <v>1129</v>
      </c>
      <c r="B474" s="1">
        <v>500</v>
      </c>
      <c r="C474" s="1" t="s">
        <v>507</v>
      </c>
      <c r="D474" s="1">
        <v>0</v>
      </c>
      <c r="E474" s="1">
        <v>1.2136500736462501</v>
      </c>
      <c r="G474" s="1">
        <v>-1.2136500736462545</v>
      </c>
      <c r="H474" s="1">
        <v>210.58220384557353</v>
      </c>
      <c r="I474" s="1">
        <f t="shared" si="15"/>
        <v>209.36855377192728</v>
      </c>
      <c r="K474" s="1">
        <f>IFERROR(VLOOKUP(A474,'Raw Data - Approved 2014 SWCAP'!$F$4:$R$588,3,FALSE),0)</f>
        <v>1</v>
      </c>
      <c r="L474" s="1">
        <f t="shared" si="16"/>
        <v>0</v>
      </c>
    </row>
    <row r="475" spans="1:12">
      <c r="A475" s="1" t="s">
        <v>1130</v>
      </c>
      <c r="B475" s="1">
        <v>501</v>
      </c>
      <c r="C475" s="1" t="s">
        <v>508</v>
      </c>
      <c r="D475" s="1">
        <v>13.402690240042244</v>
      </c>
      <c r="E475" s="1">
        <v>32.768551988448898</v>
      </c>
      <c r="G475" s="1">
        <v>-19.36586174840663</v>
      </c>
      <c r="H475" s="1">
        <v>434.56709793118927</v>
      </c>
      <c r="I475" s="1">
        <f t="shared" si="15"/>
        <v>415.20123618278262</v>
      </c>
      <c r="K475" s="1">
        <f>IFERROR(VLOOKUP(A475,'Raw Data - Approved 2014 SWCAP'!$F$4:$R$588,3,FALSE),0)</f>
        <v>33</v>
      </c>
      <c r="L475" s="1">
        <f t="shared" si="16"/>
        <v>0</v>
      </c>
    </row>
    <row r="476" spans="1:12">
      <c r="A476" s="1" t="s">
        <v>1131</v>
      </c>
      <c r="B476" s="1">
        <v>502</v>
      </c>
      <c r="C476" s="1" t="s">
        <v>509</v>
      </c>
      <c r="D476" s="1">
        <v>3.9227386068416323</v>
      </c>
      <c r="E476" s="1">
        <v>5.0279788765344797</v>
      </c>
      <c r="G476" s="1">
        <v>-1.1052402696928507</v>
      </c>
      <c r="H476" s="1">
        <v>425.08714629798874</v>
      </c>
      <c r="I476" s="1">
        <f t="shared" si="15"/>
        <v>423.9819060282959</v>
      </c>
      <c r="K476" s="1">
        <f>IFERROR(VLOOKUP(A476,'Raw Data - Approved 2014 SWCAP'!$F$4:$R$588,3,FALSE),0)</f>
        <v>5</v>
      </c>
      <c r="L476" s="1">
        <f t="shared" si="16"/>
        <v>0</v>
      </c>
    </row>
    <row r="477" spans="1:12">
      <c r="A477" s="1" t="s">
        <v>1132</v>
      </c>
      <c r="B477" s="1">
        <v>503</v>
      </c>
      <c r="C477" s="1" t="s">
        <v>510</v>
      </c>
      <c r="D477" s="1">
        <v>20.839548848846171</v>
      </c>
      <c r="E477" s="1">
        <v>16.557654576173899</v>
      </c>
      <c r="G477" s="1">
        <v>4.2818942726722709</v>
      </c>
      <c r="H477" s="1">
        <v>442.00395653999328</v>
      </c>
      <c r="I477" s="1">
        <f t="shared" si="15"/>
        <v>446.28585081266556</v>
      </c>
      <c r="K477" s="1">
        <f>IFERROR(VLOOKUP(A477,'Raw Data - Approved 2014 SWCAP'!$F$4:$R$588,3,FALSE),0)</f>
        <v>17</v>
      </c>
      <c r="L477" s="1">
        <f t="shared" si="16"/>
        <v>0</v>
      </c>
    </row>
    <row r="478" spans="1:12">
      <c r="A478" s="1" t="s">
        <v>1133</v>
      </c>
      <c r="B478" s="1">
        <v>504</v>
      </c>
      <c r="C478" s="1" t="s">
        <v>511</v>
      </c>
      <c r="D478" s="1">
        <v>7.6820297717315302</v>
      </c>
      <c r="E478" s="1">
        <v>23.319419272203</v>
      </c>
      <c r="G478" s="1">
        <v>-15.637389500471505</v>
      </c>
      <c r="H478" s="1">
        <v>428.84643746287861</v>
      </c>
      <c r="I478" s="1">
        <f t="shared" si="15"/>
        <v>413.20904796240711</v>
      </c>
      <c r="K478" s="1">
        <f>IFERROR(VLOOKUP(A478,'Raw Data - Approved 2014 SWCAP'!$F$4:$R$588,3,FALSE),0)</f>
        <v>23</v>
      </c>
      <c r="L478" s="1">
        <f t="shared" si="16"/>
        <v>0</v>
      </c>
    </row>
    <row r="479" spans="1:12">
      <c r="A479" s="1" t="s">
        <v>1134</v>
      </c>
      <c r="B479" s="1">
        <v>505</v>
      </c>
      <c r="C479" s="1" t="s">
        <v>512</v>
      </c>
      <c r="D479" s="1">
        <v>10.46063628491102</v>
      </c>
      <c r="E479" s="1">
        <v>21.5856334527084</v>
      </c>
      <c r="G479" s="1">
        <v>-11.124997167797366</v>
      </c>
      <c r="H479" s="1">
        <v>431.62504397605807</v>
      </c>
      <c r="I479" s="1">
        <f t="shared" si="15"/>
        <v>420.50004680826072</v>
      </c>
      <c r="K479" s="1">
        <f>IFERROR(VLOOKUP(A479,'Raw Data - Approved 2014 SWCAP'!$F$4:$R$588,3,FALSE),0)</f>
        <v>22</v>
      </c>
      <c r="L479" s="1">
        <f t="shared" si="16"/>
        <v>0</v>
      </c>
    </row>
    <row r="480" spans="1:12">
      <c r="A480" s="1" t="s">
        <v>1135</v>
      </c>
      <c r="B480" s="1">
        <v>506</v>
      </c>
      <c r="C480" s="1" t="s">
        <v>513</v>
      </c>
      <c r="D480" s="1">
        <v>14.383374891752652</v>
      </c>
      <c r="E480" s="1">
        <v>34.675716389892997</v>
      </c>
      <c r="G480" s="1">
        <v>-20.292341498140335</v>
      </c>
      <c r="H480" s="1">
        <v>435.5477825828998</v>
      </c>
      <c r="I480" s="1">
        <f t="shared" si="15"/>
        <v>415.25544108475947</v>
      </c>
      <c r="K480" s="1">
        <f>IFERROR(VLOOKUP(A480,'Raw Data - Approved 2014 SWCAP'!$F$4:$R$588,3,FALSE),0)</f>
        <v>35</v>
      </c>
      <c r="L480" s="1">
        <f t="shared" si="16"/>
        <v>0</v>
      </c>
    </row>
    <row r="481" spans="1:12">
      <c r="A481" s="1" t="s">
        <v>1136</v>
      </c>
      <c r="B481" s="1">
        <v>507</v>
      </c>
      <c r="C481" s="1" t="s">
        <v>514</v>
      </c>
      <c r="D481" s="1">
        <v>11.768215820524897</v>
      </c>
      <c r="E481" s="1">
        <v>7.3685897328522598</v>
      </c>
      <c r="G481" s="1">
        <v>4.3996260876726376</v>
      </c>
      <c r="H481" s="1">
        <v>432.93262351167198</v>
      </c>
      <c r="I481" s="1">
        <f t="shared" si="15"/>
        <v>437.33224959934461</v>
      </c>
      <c r="K481" s="1">
        <f>IFERROR(VLOOKUP(A481,'Raw Data - Approved 2014 SWCAP'!$F$4:$R$588,3,FALSE),0)</f>
        <v>7</v>
      </c>
      <c r="L481" s="1">
        <f t="shared" si="16"/>
        <v>0</v>
      </c>
    </row>
    <row r="482" spans="1:12">
      <c r="A482" s="1" t="s">
        <v>1137</v>
      </c>
      <c r="B482" s="1">
        <v>508</v>
      </c>
      <c r="C482" s="1" t="s">
        <v>515</v>
      </c>
      <c r="D482" s="1">
        <v>15.36405954346306</v>
      </c>
      <c r="E482" s="1">
        <v>3.9877073848376901</v>
      </c>
      <c r="G482" s="1">
        <v>11.376352158625366</v>
      </c>
      <c r="H482" s="1">
        <v>436.52846723461016</v>
      </c>
      <c r="I482" s="1">
        <f t="shared" si="15"/>
        <v>447.90481939323553</v>
      </c>
      <c r="K482" s="1">
        <f>IFERROR(VLOOKUP(A482,'Raw Data - Approved 2014 SWCAP'!$F$4:$R$588,3,FALSE),0)</f>
        <v>4</v>
      </c>
      <c r="L482" s="1">
        <f t="shared" si="16"/>
        <v>0</v>
      </c>
    </row>
    <row r="483" spans="1:12">
      <c r="A483" s="1" t="s">
        <v>1138</v>
      </c>
      <c r="B483" s="1">
        <v>509</v>
      </c>
      <c r="C483" s="1" t="s">
        <v>516</v>
      </c>
      <c r="D483" s="1">
        <v>9.8885702380799483</v>
      </c>
      <c r="E483" s="1">
        <v>13.350150810108801</v>
      </c>
      <c r="G483" s="1">
        <v>-3.4615805720288515</v>
      </c>
      <c r="H483" s="1">
        <v>1905.1284048482416</v>
      </c>
      <c r="I483" s="1">
        <f t="shared" si="15"/>
        <v>1901.6668242762128</v>
      </c>
      <c r="K483" s="1">
        <f>IFERROR(VLOOKUP(A483,'Raw Data - Approved 2014 SWCAP'!$F$4:$R$588,3,FALSE),0)</f>
        <v>13</v>
      </c>
      <c r="L483" s="1">
        <f t="shared" si="16"/>
        <v>0</v>
      </c>
    </row>
    <row r="484" spans="1:12">
      <c r="A484" s="1" t="s">
        <v>1139</v>
      </c>
      <c r="B484" s="1">
        <v>510</v>
      </c>
      <c r="C484" s="1" t="s">
        <v>517</v>
      </c>
      <c r="D484" s="1">
        <v>81864.979661144578</v>
      </c>
      <c r="E484" s="1">
        <v>49726.956812061697</v>
      </c>
      <c r="G484" s="1">
        <v>32138.022849082889</v>
      </c>
      <c r="H484" s="1">
        <v>22654.614349562245</v>
      </c>
      <c r="I484" s="1">
        <f t="shared" si="15"/>
        <v>54792.637198645134</v>
      </c>
      <c r="K484" s="1">
        <f>IFERROR(VLOOKUP(A484,'Raw Data - Approved 2014 SWCAP'!$F$4:$R$588,3,FALSE),0)</f>
        <v>49727</v>
      </c>
      <c r="L484" s="1">
        <f t="shared" si="16"/>
        <v>0</v>
      </c>
    </row>
    <row r="485" spans="1:12">
      <c r="A485" s="1" t="s">
        <v>1263</v>
      </c>
      <c r="B485" s="1">
        <v>511</v>
      </c>
      <c r="C485" s="1" t="s">
        <v>518</v>
      </c>
      <c r="D485" s="1">
        <v>0</v>
      </c>
      <c r="G485" s="1">
        <v>0</v>
      </c>
      <c r="H485" s="1">
        <v>12678.793378758353</v>
      </c>
      <c r="I485" s="1">
        <f t="shared" si="15"/>
        <v>12678.793378758353</v>
      </c>
      <c r="K485" s="1">
        <f>IFERROR(VLOOKUP(A485,'Raw Data - Approved 2014 SWCAP'!$F$4:$R$588,3,FALSE),0)</f>
        <v>0</v>
      </c>
      <c r="L485" s="1">
        <f t="shared" si="16"/>
        <v>0</v>
      </c>
    </row>
    <row r="486" spans="1:12">
      <c r="A486" s="1" t="s">
        <v>1140</v>
      </c>
      <c r="B486" s="1">
        <v>512</v>
      </c>
      <c r="C486" s="1" t="s">
        <v>519</v>
      </c>
      <c r="D486" s="1">
        <v>1170.2019606534443</v>
      </c>
      <c r="E486" s="1">
        <v>1017.03876171556</v>
      </c>
      <c r="G486" s="1">
        <v>153.16319893788315</v>
      </c>
      <c r="H486" s="1">
        <v>9102.0740527605849</v>
      </c>
      <c r="I486" s="1">
        <f t="shared" si="15"/>
        <v>9255.2372516984688</v>
      </c>
      <c r="K486" s="1">
        <f>IFERROR(VLOOKUP(A486,'Raw Data - Approved 2014 SWCAP'!$F$4:$R$588,3,FALSE),0)</f>
        <v>1017</v>
      </c>
      <c r="L486" s="1">
        <f t="shared" si="16"/>
        <v>0</v>
      </c>
    </row>
    <row r="487" spans="1:12">
      <c r="A487" s="1" t="s">
        <v>1141</v>
      </c>
      <c r="B487" s="1">
        <v>513</v>
      </c>
      <c r="C487" s="1" t="s">
        <v>520</v>
      </c>
      <c r="D487" s="1">
        <v>2038.8433909059383</v>
      </c>
      <c r="E487" s="1">
        <v>1838.41979370115</v>
      </c>
      <c r="G487" s="1">
        <v>200.423597204787</v>
      </c>
      <c r="H487" s="1">
        <v>10721.946010965763</v>
      </c>
      <c r="I487" s="1">
        <f t="shared" si="15"/>
        <v>10922.369608170549</v>
      </c>
      <c r="K487" s="1">
        <f>IFERROR(VLOOKUP(A487,'Raw Data - Approved 2014 SWCAP'!$F$4:$R$588,3,FALSE),0)</f>
        <v>1838</v>
      </c>
      <c r="L487" s="1">
        <f t="shared" si="16"/>
        <v>0</v>
      </c>
    </row>
    <row r="488" spans="1:12">
      <c r="A488" s="1" t="s">
        <v>1142</v>
      </c>
      <c r="B488" s="1">
        <v>514</v>
      </c>
      <c r="C488" s="1" t="s">
        <v>521</v>
      </c>
      <c r="D488" s="1">
        <v>1566.4802836654251</v>
      </c>
      <c r="E488" s="1">
        <v>1662.8739794773201</v>
      </c>
      <c r="G488" s="1">
        <v>-96.393695811892968</v>
      </c>
      <c r="H488" s="1">
        <v>13327.831791991386</v>
      </c>
      <c r="I488" s="1">
        <f t="shared" si="15"/>
        <v>13231.438096179492</v>
      </c>
      <c r="K488" s="1">
        <f>IFERROR(VLOOKUP(A488,'Raw Data - Approved 2014 SWCAP'!$F$4:$R$588,3,FALSE),0)</f>
        <v>1663</v>
      </c>
      <c r="L488" s="1">
        <f t="shared" si="16"/>
        <v>0</v>
      </c>
    </row>
    <row r="489" spans="1:12">
      <c r="A489" s="1" t="s">
        <v>1143</v>
      </c>
      <c r="B489" s="1">
        <v>515</v>
      </c>
      <c r="C489" s="1" t="s">
        <v>522</v>
      </c>
      <c r="D489" s="1">
        <v>2341.0577110746954</v>
      </c>
      <c r="E489" s="1">
        <v>1911.3254874109</v>
      </c>
      <c r="G489" s="1">
        <v>429.73222366379446</v>
      </c>
      <c r="H489" s="1">
        <v>16936.593579957236</v>
      </c>
      <c r="I489" s="1">
        <f t="shared" si="15"/>
        <v>17366.325803621032</v>
      </c>
      <c r="K489" s="1">
        <f>IFERROR(VLOOKUP(A489,'Raw Data - Approved 2014 SWCAP'!$F$4:$R$588,3,FALSE),0)</f>
        <v>1911</v>
      </c>
      <c r="L489" s="1">
        <f t="shared" si="16"/>
        <v>0</v>
      </c>
    </row>
    <row r="490" spans="1:12">
      <c r="A490" s="1" t="s">
        <v>1144</v>
      </c>
      <c r="B490" s="1">
        <v>516</v>
      </c>
      <c r="C490" s="1" t="s">
        <v>523</v>
      </c>
      <c r="D490" s="1">
        <v>1361.1902965740464</v>
      </c>
      <c r="E490" s="1">
        <v>1184.95591833362</v>
      </c>
      <c r="G490" s="1">
        <v>176.23437824042836</v>
      </c>
      <c r="H490" s="1">
        <v>9877.6263533662404</v>
      </c>
      <c r="I490" s="1">
        <f t="shared" si="15"/>
        <v>10053.860731606668</v>
      </c>
      <c r="K490" s="1">
        <f>IFERROR(VLOOKUP(A490,'Raw Data - Approved 2014 SWCAP'!$F$4:$R$588,3,FALSE),0)</f>
        <v>1185</v>
      </c>
      <c r="L490" s="1">
        <f t="shared" si="16"/>
        <v>0</v>
      </c>
    </row>
    <row r="491" spans="1:12">
      <c r="A491" s="1" t="s">
        <v>1145</v>
      </c>
      <c r="B491" s="1">
        <v>517</v>
      </c>
      <c r="C491" s="1" t="s">
        <v>524</v>
      </c>
      <c r="D491" s="1">
        <v>1829.8758363706454</v>
      </c>
      <c r="E491" s="1">
        <v>1839.3733759018701</v>
      </c>
      <c r="G491" s="1">
        <v>-9.4975395312278277</v>
      </c>
      <c r="H491" s="1">
        <v>15714.55692902559</v>
      </c>
      <c r="I491" s="1">
        <f t="shared" si="15"/>
        <v>15705.059389494361</v>
      </c>
      <c r="K491" s="1">
        <f>IFERROR(VLOOKUP(A491,'Raw Data - Approved 2014 SWCAP'!$F$4:$R$588,3,FALSE),0)</f>
        <v>1839</v>
      </c>
      <c r="L491" s="1">
        <f t="shared" si="16"/>
        <v>0</v>
      </c>
    </row>
    <row r="492" spans="1:12">
      <c r="A492" s="1" t="s">
        <v>1146</v>
      </c>
      <c r="B492" s="1">
        <v>518</v>
      </c>
      <c r="C492" s="1" t="s">
        <v>525</v>
      </c>
      <c r="D492" s="1">
        <v>713.55452769056194</v>
      </c>
      <c r="E492" s="1">
        <v>2549.0480306632899</v>
      </c>
      <c r="G492" s="1">
        <v>-1835.4935029727278</v>
      </c>
      <c r="H492" s="1">
        <v>6745.1405705853012</v>
      </c>
      <c r="I492" s="1">
        <f t="shared" si="15"/>
        <v>4909.6470676125737</v>
      </c>
      <c r="K492" s="1">
        <f>IFERROR(VLOOKUP(A492,'Raw Data - Approved 2014 SWCAP'!$F$4:$R$588,3,FALSE),0)</f>
        <v>2549</v>
      </c>
      <c r="L492" s="1">
        <f t="shared" si="16"/>
        <v>0</v>
      </c>
    </row>
    <row r="493" spans="1:12">
      <c r="A493" s="1" t="s">
        <v>1147</v>
      </c>
      <c r="B493" s="1">
        <v>519</v>
      </c>
      <c r="C493" s="1" t="s">
        <v>526</v>
      </c>
      <c r="D493" s="1">
        <v>9673.4236325869242</v>
      </c>
      <c r="E493" s="1">
        <v>3421.3364124724098</v>
      </c>
      <c r="G493" s="1">
        <v>6252.0872201145175</v>
      </c>
      <c r="H493" s="1">
        <v>11693.567632958426</v>
      </c>
      <c r="I493" s="1">
        <f t="shared" si="15"/>
        <v>17945.654853072941</v>
      </c>
      <c r="K493" s="1">
        <f>IFERROR(VLOOKUP(A493,'Raw Data - Approved 2014 SWCAP'!$F$4:$R$588,3,FALSE),0)</f>
        <v>3421</v>
      </c>
      <c r="L493" s="1">
        <f t="shared" si="16"/>
        <v>0</v>
      </c>
    </row>
    <row r="494" spans="1:12">
      <c r="A494" s="1" t="s">
        <v>1148</v>
      </c>
      <c r="B494" s="1">
        <v>520</v>
      </c>
      <c r="C494" s="1" t="s">
        <v>527</v>
      </c>
      <c r="D494" s="1">
        <v>21.002996290797906</v>
      </c>
      <c r="E494" s="1">
        <v>25.053205091697698</v>
      </c>
      <c r="G494" s="1">
        <v>-4.0502088008997763</v>
      </c>
      <c r="H494" s="1">
        <v>1134.049970247926</v>
      </c>
      <c r="I494" s="1">
        <f t="shared" si="15"/>
        <v>1129.9997614470262</v>
      </c>
      <c r="K494" s="1">
        <f>IFERROR(VLOOKUP(A494,'Raw Data - Approved 2014 SWCAP'!$F$4:$R$588,3,FALSE),0)</f>
        <v>25</v>
      </c>
      <c r="L494" s="1">
        <f t="shared" si="16"/>
        <v>0</v>
      </c>
    </row>
    <row r="495" spans="1:12">
      <c r="A495" s="1" t="s">
        <v>1149</v>
      </c>
      <c r="B495" s="1">
        <v>521</v>
      </c>
      <c r="C495" s="1" t="s">
        <v>528</v>
      </c>
      <c r="D495" s="1">
        <v>0</v>
      </c>
      <c r="E495" s="1">
        <v>169.82432101950101</v>
      </c>
      <c r="G495" s="1">
        <v>-169.8243210195009</v>
      </c>
      <c r="H495" s="1">
        <v>2872.3349387354597</v>
      </c>
      <c r="I495" s="1">
        <f t="shared" si="15"/>
        <v>2702.5106177159587</v>
      </c>
      <c r="K495" s="1">
        <f>IFERROR(VLOOKUP(A495,'Raw Data - Approved 2014 SWCAP'!$F$4:$R$588,3,FALSE),0)</f>
        <v>170</v>
      </c>
      <c r="L495" s="1">
        <f t="shared" si="16"/>
        <v>0</v>
      </c>
    </row>
    <row r="496" spans="1:12">
      <c r="A496" s="1" t="s">
        <v>1150</v>
      </c>
      <c r="B496" s="1">
        <v>522</v>
      </c>
      <c r="C496" s="1" t="s">
        <v>529</v>
      </c>
      <c r="D496" s="1">
        <v>0.73551348878280609</v>
      </c>
      <c r="E496" s="1">
        <v>0.78020361877259203</v>
      </c>
      <c r="G496" s="1">
        <v>-4.4690129989786123E-2</v>
      </c>
      <c r="H496" s="1">
        <v>632.48212502550336</v>
      </c>
      <c r="I496" s="1">
        <f t="shared" si="15"/>
        <v>632.43743489551355</v>
      </c>
      <c r="K496" s="1">
        <f>IFERROR(VLOOKUP(A496,'Raw Data - Approved 2014 SWCAP'!$F$4:$R$588,3,FALSE),0)</f>
        <v>1</v>
      </c>
      <c r="L496" s="1">
        <f t="shared" si="16"/>
        <v>0</v>
      </c>
    </row>
    <row r="497" spans="1:12">
      <c r="A497" s="1" t="s">
        <v>1151</v>
      </c>
      <c r="B497" s="1">
        <v>523</v>
      </c>
      <c r="C497" s="1" t="s">
        <v>530</v>
      </c>
      <c r="D497" s="1">
        <v>0</v>
      </c>
      <c r="E497" s="1">
        <v>0.43344645487366201</v>
      </c>
      <c r="G497" s="1">
        <v>-0.43344645487366235</v>
      </c>
      <c r="H497" s="1">
        <v>0</v>
      </c>
      <c r="I497" s="1">
        <f t="shared" si="15"/>
        <v>-0.43344645487366235</v>
      </c>
      <c r="K497" s="1">
        <f>IFERROR(VLOOKUP(A497,'Raw Data - Approved 2014 SWCAP'!$F$4:$R$588,3,FALSE),0)</f>
        <v>0</v>
      </c>
      <c r="L497" s="1">
        <f t="shared" si="16"/>
        <v>0</v>
      </c>
    </row>
    <row r="498" spans="1:12">
      <c r="A498" s="1" t="s">
        <v>1152</v>
      </c>
      <c r="B498" s="1">
        <v>524</v>
      </c>
      <c r="C498" s="1" t="s">
        <v>531</v>
      </c>
      <c r="D498" s="1">
        <v>66.196213990452549</v>
      </c>
      <c r="E498" s="1">
        <v>74.812858111194103</v>
      </c>
      <c r="G498" s="1">
        <v>-8.6166441207415705</v>
      </c>
      <c r="H498" s="1">
        <v>3142.9620250830799</v>
      </c>
      <c r="I498" s="1">
        <f t="shared" si="15"/>
        <v>3134.3453809623384</v>
      </c>
      <c r="K498" s="1">
        <f>IFERROR(VLOOKUP(A498,'Raw Data - Approved 2014 SWCAP'!$F$4:$R$588,3,FALSE),0)</f>
        <v>75</v>
      </c>
      <c r="L498" s="1">
        <f t="shared" si="16"/>
        <v>0</v>
      </c>
    </row>
    <row r="499" spans="1:12">
      <c r="A499" s="1" t="s">
        <v>1153</v>
      </c>
      <c r="B499" s="1">
        <v>525</v>
      </c>
      <c r="C499" s="1" t="s">
        <v>532</v>
      </c>
      <c r="D499" s="1">
        <v>10.215465121983417</v>
      </c>
      <c r="E499" s="1">
        <v>483.46617576608298</v>
      </c>
      <c r="G499" s="1">
        <v>-473.25071064409951</v>
      </c>
      <c r="H499" s="1">
        <v>4602.9633560493821</v>
      </c>
      <c r="I499" s="1">
        <f t="shared" si="15"/>
        <v>4129.7126454052823</v>
      </c>
      <c r="K499" s="1">
        <f>IFERROR(VLOOKUP(A499,'Raw Data - Approved 2014 SWCAP'!$F$4:$R$588,3,FALSE),0)</f>
        <v>483</v>
      </c>
      <c r="L499" s="1">
        <f t="shared" si="16"/>
        <v>0</v>
      </c>
    </row>
    <row r="500" spans="1:12">
      <c r="A500" s="1" t="s">
        <v>1154</v>
      </c>
      <c r="B500" s="1">
        <v>526</v>
      </c>
      <c r="C500" s="1" t="s">
        <v>533</v>
      </c>
      <c r="D500" s="1">
        <v>1413.0848593937221</v>
      </c>
      <c r="E500" s="1">
        <v>869.40689918559201</v>
      </c>
      <c r="G500" s="1">
        <v>543.67796020813023</v>
      </c>
      <c r="H500" s="1">
        <v>16070.868043475797</v>
      </c>
      <c r="I500" s="1">
        <f t="shared" si="15"/>
        <v>16614.546003683929</v>
      </c>
      <c r="K500" s="1">
        <f>IFERROR(VLOOKUP(A500,'Raw Data - Approved 2014 SWCAP'!$F$4:$R$588,3,FALSE),0)</f>
        <v>869</v>
      </c>
      <c r="L500" s="1">
        <f t="shared" si="16"/>
        <v>0</v>
      </c>
    </row>
    <row r="501" spans="1:12">
      <c r="A501" s="1" t="s">
        <v>1155</v>
      </c>
      <c r="B501" s="1">
        <v>527</v>
      </c>
      <c r="C501" s="1" t="s">
        <v>534</v>
      </c>
      <c r="D501" s="1">
        <v>651.0111612937593</v>
      </c>
      <c r="E501" s="1">
        <v>532.18555729388299</v>
      </c>
      <c r="G501" s="1">
        <v>118.82560399987662</v>
      </c>
      <c r="H501" s="1">
        <v>7510.0460838704785</v>
      </c>
      <c r="I501" s="1">
        <f t="shared" si="15"/>
        <v>7628.8716878703553</v>
      </c>
      <c r="K501" s="1">
        <f>IFERROR(VLOOKUP(A501,'Raw Data - Approved 2014 SWCAP'!$F$4:$R$588,3,FALSE),0)</f>
        <v>532</v>
      </c>
      <c r="L501" s="1">
        <f t="shared" si="16"/>
        <v>0</v>
      </c>
    </row>
    <row r="502" spans="1:12">
      <c r="A502" s="1" t="s">
        <v>1156</v>
      </c>
      <c r="B502" s="1">
        <v>528</v>
      </c>
      <c r="C502" s="1" t="s">
        <v>535</v>
      </c>
      <c r="D502" s="1">
        <v>215.50545221336219</v>
      </c>
      <c r="E502" s="1">
        <v>93.797812834660505</v>
      </c>
      <c r="G502" s="1">
        <v>121.70763937870166</v>
      </c>
      <c r="H502" s="1">
        <v>4219.6149799805289</v>
      </c>
      <c r="I502" s="1">
        <f t="shared" si="15"/>
        <v>4341.3226193592309</v>
      </c>
      <c r="K502" s="1">
        <f>IFERROR(VLOOKUP(A502,'Raw Data - Approved 2014 SWCAP'!$F$4:$R$588,3,FALSE),0)</f>
        <v>94</v>
      </c>
      <c r="L502" s="1">
        <f t="shared" si="16"/>
        <v>0</v>
      </c>
    </row>
    <row r="503" spans="1:12">
      <c r="A503" s="1" t="s">
        <v>1157</v>
      </c>
      <c r="B503" s="1">
        <v>529</v>
      </c>
      <c r="C503" s="1" t="s">
        <v>536</v>
      </c>
      <c r="D503" s="1">
        <v>59.985211196286627</v>
      </c>
      <c r="E503" s="1">
        <v>45.945324216608199</v>
      </c>
      <c r="G503" s="1">
        <v>14.039886979678421</v>
      </c>
      <c r="H503" s="1">
        <v>902.31402657858075</v>
      </c>
      <c r="I503" s="1">
        <f t="shared" si="15"/>
        <v>916.35391355825914</v>
      </c>
      <c r="K503" s="1">
        <f>IFERROR(VLOOKUP(A503,'Raw Data - Approved 2014 SWCAP'!$F$4:$R$588,3,FALSE),0)</f>
        <v>46</v>
      </c>
      <c r="L503" s="1">
        <f t="shared" si="16"/>
        <v>0</v>
      </c>
    </row>
    <row r="504" spans="1:12">
      <c r="A504" s="1" t="s">
        <v>1158</v>
      </c>
      <c r="B504" s="1">
        <v>530</v>
      </c>
      <c r="C504" s="1" t="s">
        <v>537</v>
      </c>
      <c r="D504" s="1">
        <v>27.377446526915559</v>
      </c>
      <c r="E504" s="1">
        <v>3.2941930570398301</v>
      </c>
      <c r="G504" s="1">
        <v>24.083253469875729</v>
      </c>
      <c r="H504" s="1">
        <v>1290.8706696003569</v>
      </c>
      <c r="I504" s="1">
        <f t="shared" si="15"/>
        <v>1314.9539230702326</v>
      </c>
      <c r="K504" s="1">
        <f>IFERROR(VLOOKUP(A504,'Raw Data - Approved 2014 SWCAP'!$F$4:$R$588,3,FALSE),0)</f>
        <v>3</v>
      </c>
      <c r="L504" s="1">
        <f t="shared" si="16"/>
        <v>0</v>
      </c>
    </row>
    <row r="505" spans="1:12">
      <c r="A505" s="1" t="s">
        <v>1159</v>
      </c>
      <c r="B505" s="1">
        <v>531</v>
      </c>
      <c r="C505" s="1" t="s">
        <v>538</v>
      </c>
      <c r="D505" s="1">
        <v>356.39714717575748</v>
      </c>
      <c r="E505" s="1">
        <v>436.13382289387903</v>
      </c>
      <c r="G505" s="1">
        <v>-79.73667571812156</v>
      </c>
      <c r="H505" s="1">
        <v>7807.4705749105551</v>
      </c>
      <c r="I505" s="1">
        <f t="shared" si="15"/>
        <v>7727.7338991924335</v>
      </c>
      <c r="K505" s="1">
        <f>IFERROR(VLOOKUP(A505,'Raw Data - Approved 2014 SWCAP'!$F$4:$R$588,3,FALSE),0)</f>
        <v>436</v>
      </c>
      <c r="L505" s="1">
        <f t="shared" si="16"/>
        <v>0</v>
      </c>
    </row>
    <row r="506" spans="1:12">
      <c r="A506" s="1" t="s">
        <v>1160</v>
      </c>
      <c r="B506" s="1">
        <v>532</v>
      </c>
      <c r="C506" s="1" t="s">
        <v>539</v>
      </c>
      <c r="D506" s="1">
        <v>621.18200313756756</v>
      </c>
      <c r="E506" s="1">
        <v>507.56579865705902</v>
      </c>
      <c r="G506" s="1">
        <v>113.61620448050908</v>
      </c>
      <c r="H506" s="1">
        <v>8910.7510578795263</v>
      </c>
      <c r="I506" s="1">
        <f t="shared" si="15"/>
        <v>9024.367262360036</v>
      </c>
      <c r="K506" s="1">
        <f>IFERROR(VLOOKUP(A506,'Raw Data - Approved 2014 SWCAP'!$F$4:$R$588,3,FALSE),0)</f>
        <v>508</v>
      </c>
      <c r="L506" s="1">
        <f t="shared" si="16"/>
        <v>0</v>
      </c>
    </row>
    <row r="507" spans="1:12">
      <c r="A507" s="1" t="s">
        <v>1161</v>
      </c>
      <c r="B507" s="1">
        <v>533</v>
      </c>
      <c r="C507" s="1" t="s">
        <v>540</v>
      </c>
      <c r="D507" s="1">
        <v>563.89367473348454</v>
      </c>
      <c r="E507" s="1">
        <v>347.01723177185397</v>
      </c>
      <c r="G507" s="1">
        <v>216.87644296163057</v>
      </c>
      <c r="H507" s="1">
        <v>9115.9016179878072</v>
      </c>
      <c r="I507" s="1">
        <f t="shared" si="15"/>
        <v>9332.7780609494384</v>
      </c>
      <c r="K507" s="1">
        <f>IFERROR(VLOOKUP(A507,'Raw Data - Approved 2014 SWCAP'!$F$4:$R$588,3,FALSE),0)</f>
        <v>347</v>
      </c>
      <c r="L507" s="1">
        <f t="shared" si="16"/>
        <v>0</v>
      </c>
    </row>
    <row r="508" spans="1:12">
      <c r="A508" s="1" t="s">
        <v>1162</v>
      </c>
      <c r="B508" s="1">
        <v>534</v>
      </c>
      <c r="C508" s="1" t="s">
        <v>541</v>
      </c>
      <c r="D508" s="1">
        <v>0.57206604683107143</v>
      </c>
      <c r="E508" s="1">
        <v>0.60682503682312705</v>
      </c>
      <c r="G508" s="1">
        <v>-3.4758989992055879E-2</v>
      </c>
      <c r="H508" s="1">
        <v>421.7364737379782</v>
      </c>
      <c r="I508" s="1">
        <f t="shared" si="15"/>
        <v>421.70171474798616</v>
      </c>
      <c r="K508" s="1">
        <f>IFERROR(VLOOKUP(A508,'Raw Data - Approved 2014 SWCAP'!$F$4:$R$588,3,FALSE),0)</f>
        <v>1</v>
      </c>
      <c r="L508" s="1">
        <f t="shared" si="16"/>
        <v>0</v>
      </c>
    </row>
    <row r="509" spans="1:12">
      <c r="A509" s="1" t="s">
        <v>1163</v>
      </c>
      <c r="B509" s="1">
        <v>535</v>
      </c>
      <c r="C509" s="1" t="s">
        <v>542</v>
      </c>
      <c r="D509" s="1">
        <v>107187.51039732127</v>
      </c>
      <c r="E509" s="1">
        <v>63584.778286582703</v>
      </c>
      <c r="G509" s="1">
        <v>43602.732110738529</v>
      </c>
      <c r="H509" s="1">
        <v>14658.845487246486</v>
      </c>
      <c r="I509" s="1">
        <f t="shared" si="15"/>
        <v>58261.577597985015</v>
      </c>
      <c r="K509" s="1">
        <f>IFERROR(VLOOKUP(A509,'Raw Data - Approved 2014 SWCAP'!$F$4:$R$588,3,FALSE),0)</f>
        <v>63585</v>
      </c>
      <c r="L509" s="1">
        <f t="shared" si="16"/>
        <v>0</v>
      </c>
    </row>
    <row r="510" spans="1:12">
      <c r="A510" s="1" t="s">
        <v>1164</v>
      </c>
      <c r="B510" s="1">
        <v>536</v>
      </c>
      <c r="C510" s="1" t="s">
        <v>543</v>
      </c>
      <c r="D510" s="1">
        <v>103.21705959252046</v>
      </c>
      <c r="E510" s="1">
        <v>97.265384473649803</v>
      </c>
      <c r="G510" s="1">
        <v>5.9516751188706243</v>
      </c>
      <c r="H510" s="1">
        <v>2594.592317883054</v>
      </c>
      <c r="I510" s="1">
        <f t="shared" si="15"/>
        <v>2600.5439930019247</v>
      </c>
      <c r="K510" s="1">
        <f>IFERROR(VLOOKUP(A510,'Raw Data - Approved 2014 SWCAP'!$F$4:$R$588,3,FALSE),0)</f>
        <v>97</v>
      </c>
      <c r="L510" s="1">
        <f t="shared" si="16"/>
        <v>0</v>
      </c>
    </row>
    <row r="511" spans="1:12">
      <c r="A511" s="1" t="s">
        <v>1165</v>
      </c>
      <c r="B511" s="1">
        <v>537</v>
      </c>
      <c r="C511" s="1" t="s">
        <v>544</v>
      </c>
      <c r="D511" s="1">
        <v>48.870785143568668</v>
      </c>
      <c r="E511" s="1">
        <v>2.0805429833935798</v>
      </c>
      <c r="G511" s="1">
        <v>46.79024216017509</v>
      </c>
      <c r="H511" s="1">
        <v>1432.6359176755311</v>
      </c>
      <c r="I511" s="1">
        <f t="shared" si="15"/>
        <v>1479.4261598357061</v>
      </c>
      <c r="K511" s="1">
        <f>IFERROR(VLOOKUP(A511,'Raw Data - Approved 2014 SWCAP'!$F$4:$R$588,3,FALSE),0)</f>
        <v>2</v>
      </c>
      <c r="L511" s="1">
        <f t="shared" si="16"/>
        <v>0</v>
      </c>
    </row>
    <row r="512" spans="1:12">
      <c r="A512" s="1" t="s">
        <v>1166</v>
      </c>
      <c r="B512" s="1">
        <v>538</v>
      </c>
      <c r="C512" s="1" t="s">
        <v>545</v>
      </c>
      <c r="D512" s="1">
        <v>488.1357853888556</v>
      </c>
      <c r="E512" s="1">
        <v>441.24849106138799</v>
      </c>
      <c r="G512" s="1">
        <v>46.887294327467373</v>
      </c>
      <c r="H512" s="1">
        <v>3947.5486167187619</v>
      </c>
      <c r="I512" s="1">
        <f t="shared" si="15"/>
        <v>3994.4359110462292</v>
      </c>
      <c r="K512" s="1">
        <f>IFERROR(VLOOKUP(A512,'Raw Data - Approved 2014 SWCAP'!$F$4:$R$588,3,FALSE),0)</f>
        <v>441</v>
      </c>
      <c r="L512" s="1">
        <f t="shared" si="16"/>
        <v>0</v>
      </c>
    </row>
    <row r="513" spans="1:12">
      <c r="A513" s="1" t="s">
        <v>1167</v>
      </c>
      <c r="B513" s="1">
        <v>539</v>
      </c>
      <c r="C513" s="1" t="s">
        <v>546</v>
      </c>
      <c r="D513" s="1">
        <v>47897.157114618189</v>
      </c>
      <c r="E513" s="1">
        <v>46267.798329065998</v>
      </c>
      <c r="G513" s="1">
        <v>1629.3587855522144</v>
      </c>
      <c r="H513" s="1">
        <v>49564.819864888472</v>
      </c>
      <c r="I513" s="1">
        <f t="shared" si="15"/>
        <v>51194.178650440685</v>
      </c>
      <c r="K513" s="1">
        <f>IFERROR(VLOOKUP(A513,'Raw Data - Approved 2014 SWCAP'!$F$4:$R$588,3,FALSE),0)</f>
        <v>46268</v>
      </c>
      <c r="L513" s="1">
        <f t="shared" si="16"/>
        <v>0</v>
      </c>
    </row>
    <row r="514" spans="1:12">
      <c r="A514" s="1" t="s">
        <v>1257</v>
      </c>
      <c r="B514" s="1">
        <v>540</v>
      </c>
      <c r="C514" s="1" t="s">
        <v>547</v>
      </c>
      <c r="D514" s="1">
        <v>0.81723720975867342</v>
      </c>
      <c r="E514" s="1">
        <v>0</v>
      </c>
      <c r="G514" s="1">
        <v>0</v>
      </c>
      <c r="H514" s="1">
        <v>632.56384874647927</v>
      </c>
      <c r="I514" s="1">
        <f t="shared" si="15"/>
        <v>632.56384874647927</v>
      </c>
      <c r="K514" s="1">
        <f>IFERROR(VLOOKUP(A514,'Raw Data - Approved 2014 SWCAP'!$F$4:$R$588,3,FALSE),0)</f>
        <v>0</v>
      </c>
      <c r="L514" s="1">
        <f t="shared" si="16"/>
        <v>0</v>
      </c>
    </row>
    <row r="515" spans="1:12">
      <c r="A515" s="1" t="s">
        <v>1168</v>
      </c>
      <c r="B515" s="1">
        <v>541</v>
      </c>
      <c r="C515" s="1" t="s">
        <v>548</v>
      </c>
      <c r="D515" s="1">
        <v>14485.567576828065</v>
      </c>
      <c r="E515" s="1">
        <v>8288.3677865141508</v>
      </c>
      <c r="G515" s="1">
        <v>6197.1997903139145</v>
      </c>
      <c r="H515" s="1">
        <v>5082.1713081183316</v>
      </c>
      <c r="I515" s="1">
        <f t="shared" si="15"/>
        <v>11279.371098432246</v>
      </c>
      <c r="K515" s="1">
        <f>IFERROR(VLOOKUP(A515,'Raw Data - Approved 2014 SWCAP'!$F$4:$R$588,3,FALSE),0)</f>
        <v>8288</v>
      </c>
      <c r="L515" s="1">
        <f t="shared" si="16"/>
        <v>0</v>
      </c>
    </row>
    <row r="516" spans="1:12">
      <c r="A516" s="1" t="s">
        <v>1169</v>
      </c>
      <c r="B516" s="1">
        <v>542</v>
      </c>
      <c r="C516" s="1" t="s">
        <v>549</v>
      </c>
      <c r="D516" s="1">
        <v>49202.656221955753</v>
      </c>
      <c r="E516" s="1">
        <v>24784.077098913502</v>
      </c>
      <c r="G516" s="1">
        <v>24418.57912304224</v>
      </c>
      <c r="H516" s="1">
        <v>6001.5142536281592</v>
      </c>
      <c r="I516" s="1">
        <f t="shared" si="15"/>
        <v>30420.0933766704</v>
      </c>
      <c r="K516" s="1">
        <f>IFERROR(VLOOKUP(A516,'Raw Data - Approved 2014 SWCAP'!$F$4:$R$588,3,FALSE),0)</f>
        <v>24784</v>
      </c>
      <c r="L516" s="1">
        <f t="shared" si="16"/>
        <v>0</v>
      </c>
    </row>
    <row r="517" spans="1:12">
      <c r="A517" s="1" t="s">
        <v>1170</v>
      </c>
      <c r="B517" s="1">
        <v>543</v>
      </c>
      <c r="C517" s="1" t="s">
        <v>550</v>
      </c>
      <c r="D517" s="1">
        <v>968.67126472695554</v>
      </c>
      <c r="E517" s="1">
        <v>1002.99509657765</v>
      </c>
      <c r="G517" s="1">
        <v>-34.323831850699037</v>
      </c>
      <c r="H517" s="1">
        <v>8286.5110290134053</v>
      </c>
      <c r="I517" s="1">
        <f t="shared" si="15"/>
        <v>8252.1871971627061</v>
      </c>
      <c r="K517" s="1">
        <f>IFERROR(VLOOKUP(A517,'Raw Data - Approved 2014 SWCAP'!$F$4:$R$588,3,FALSE),0)</f>
        <v>1003</v>
      </c>
      <c r="L517" s="1">
        <f t="shared" si="16"/>
        <v>0</v>
      </c>
    </row>
    <row r="518" spans="1:12">
      <c r="A518" s="1" t="s">
        <v>1171</v>
      </c>
      <c r="B518" s="1">
        <v>544</v>
      </c>
      <c r="C518" s="1" t="s">
        <v>551</v>
      </c>
      <c r="D518" s="1">
        <v>15.445783264438926</v>
      </c>
      <c r="E518" s="1">
        <v>12.743325773285701</v>
      </c>
      <c r="G518" s="1">
        <v>2.7024574911532548</v>
      </c>
      <c r="H518" s="1">
        <v>1557.3150796955017</v>
      </c>
      <c r="I518" s="1">
        <f t="shared" si="15"/>
        <v>1560.0175371866549</v>
      </c>
      <c r="K518" s="1">
        <f>IFERROR(VLOOKUP(A518,'Raw Data - Approved 2014 SWCAP'!$F$4:$R$588,3,FALSE),0)</f>
        <v>13</v>
      </c>
      <c r="L518" s="1">
        <f t="shared" si="16"/>
        <v>0</v>
      </c>
    </row>
    <row r="519" spans="1:12">
      <c r="A519" s="1" t="s">
        <v>1172</v>
      </c>
      <c r="B519" s="1">
        <v>545</v>
      </c>
      <c r="C519" s="1" t="s">
        <v>552</v>
      </c>
      <c r="D519" s="1">
        <v>92.511252144681833</v>
      </c>
      <c r="E519" s="1">
        <v>86.255844519858798</v>
      </c>
      <c r="G519" s="1">
        <v>6.2554076248230261</v>
      </c>
      <c r="H519" s="1">
        <v>1653.6819588116211</v>
      </c>
      <c r="I519" s="1">
        <f t="shared" si="15"/>
        <v>1659.9373664364441</v>
      </c>
      <c r="K519" s="1">
        <f>IFERROR(VLOOKUP(A519,'Raw Data - Approved 2014 SWCAP'!$F$4:$R$588,3,FALSE),0)</f>
        <v>86</v>
      </c>
      <c r="L519" s="1">
        <f t="shared" si="16"/>
        <v>0</v>
      </c>
    </row>
    <row r="520" spans="1:12">
      <c r="A520" s="1" t="s">
        <v>1173</v>
      </c>
      <c r="B520" s="1">
        <v>546</v>
      </c>
      <c r="C520" s="1" t="s">
        <v>553</v>
      </c>
      <c r="D520" s="1">
        <v>531.85797611094461</v>
      </c>
      <c r="E520" s="1">
        <v>849.20829438847898</v>
      </c>
      <c r="G520" s="1">
        <v>-317.35031827753454</v>
      </c>
      <c r="H520" s="1">
        <v>3792.7132303017634</v>
      </c>
      <c r="I520" s="1">
        <f t="shared" si="15"/>
        <v>3475.362912024229</v>
      </c>
      <c r="K520" s="1">
        <f>IFERROR(VLOOKUP(A520,'Raw Data - Approved 2014 SWCAP'!$F$4:$R$588,3,FALSE),0)</f>
        <v>849</v>
      </c>
      <c r="L520" s="1">
        <f t="shared" si="16"/>
        <v>0</v>
      </c>
    </row>
    <row r="521" spans="1:12">
      <c r="A521" s="1" t="s">
        <v>1174</v>
      </c>
      <c r="B521" s="1">
        <v>547</v>
      </c>
      <c r="C521" s="1" t="s">
        <v>554</v>
      </c>
      <c r="D521" s="1">
        <v>298.20985784093995</v>
      </c>
      <c r="E521" s="1">
        <v>344.06979587871302</v>
      </c>
      <c r="G521" s="1">
        <v>-45.859938037773226</v>
      </c>
      <c r="H521" s="1">
        <v>3254.6593809003384</v>
      </c>
      <c r="I521" s="1">
        <f t="shared" si="15"/>
        <v>3208.7994428625652</v>
      </c>
      <c r="K521" s="1">
        <f>IFERROR(VLOOKUP(A521,'Raw Data - Approved 2014 SWCAP'!$F$4:$R$588,3,FALSE),0)</f>
        <v>344</v>
      </c>
      <c r="L521" s="1">
        <f t="shared" si="16"/>
        <v>0</v>
      </c>
    </row>
    <row r="522" spans="1:12">
      <c r="A522" s="1" t="s">
        <v>1175</v>
      </c>
      <c r="B522" s="1">
        <v>548</v>
      </c>
      <c r="C522" s="1" t="s">
        <v>555</v>
      </c>
      <c r="D522" s="1">
        <v>185.43112289424298</v>
      </c>
      <c r="E522" s="1">
        <v>188.89596503394199</v>
      </c>
      <c r="G522" s="1">
        <v>-3.4648421396990461</v>
      </c>
      <c r="H522" s="1">
        <v>3940.729265848513</v>
      </c>
      <c r="I522" s="1">
        <f t="shared" si="15"/>
        <v>3937.2644237088139</v>
      </c>
      <c r="K522" s="1">
        <f>IFERROR(VLOOKUP(A522,'Raw Data - Approved 2014 SWCAP'!$F$4:$R$588,3,FALSE),0)</f>
        <v>189</v>
      </c>
      <c r="L522" s="1">
        <f t="shared" si="16"/>
        <v>0</v>
      </c>
    </row>
    <row r="523" spans="1:12">
      <c r="A523" s="1" t="s">
        <v>1176</v>
      </c>
      <c r="B523" s="1">
        <v>549</v>
      </c>
      <c r="C523" s="1" t="s">
        <v>556</v>
      </c>
      <c r="D523" s="1">
        <v>692.52681154949983</v>
      </c>
      <c r="E523" s="1">
        <v>743.70742727223001</v>
      </c>
      <c r="G523" s="1">
        <v>-51.180615722729975</v>
      </c>
      <c r="H523" s="1">
        <v>8396.8972104220666</v>
      </c>
      <c r="I523" s="1">
        <f t="shared" si="15"/>
        <v>8345.7165946993373</v>
      </c>
      <c r="K523" s="1">
        <f>IFERROR(VLOOKUP(A523,'Raw Data - Approved 2014 SWCAP'!$F$4:$R$588,3,FALSE),0)</f>
        <v>744</v>
      </c>
      <c r="L523" s="1">
        <f t="shared" si="16"/>
        <v>0</v>
      </c>
    </row>
    <row r="524" spans="1:12">
      <c r="A524" s="1" t="s">
        <v>1178</v>
      </c>
      <c r="B524" s="1">
        <v>551</v>
      </c>
      <c r="C524" s="1" t="s">
        <v>558</v>
      </c>
      <c r="D524" s="1">
        <v>160.26021683367586</v>
      </c>
      <c r="E524" s="1">
        <v>169.13080669170299</v>
      </c>
      <c r="G524" s="1">
        <v>-8.8705898580271842</v>
      </c>
      <c r="H524" s="1">
        <v>4100.0941851680764</v>
      </c>
      <c r="I524" s="1">
        <f t="shared" si="15"/>
        <v>4091.2235953100494</v>
      </c>
      <c r="K524" s="1">
        <f>IFERROR(VLOOKUP(A524,'Raw Data - Approved 2014 SWCAP'!$F$4:$R$588,3,FALSE),0)</f>
        <v>169</v>
      </c>
      <c r="L524" s="1">
        <f t="shared" si="16"/>
        <v>0</v>
      </c>
    </row>
    <row r="525" spans="1:12">
      <c r="A525" s="1" t="s">
        <v>1179</v>
      </c>
      <c r="B525" s="1">
        <v>552</v>
      </c>
      <c r="C525" s="1" t="s">
        <v>559</v>
      </c>
      <c r="D525" s="1">
        <v>137.21412751848126</v>
      </c>
      <c r="E525" s="1">
        <v>153.70011289820101</v>
      </c>
      <c r="G525" s="1">
        <v>-16.485985379719395</v>
      </c>
      <c r="H525" s="1">
        <v>2210.9842819848664</v>
      </c>
      <c r="I525" s="1">
        <f t="shared" si="15"/>
        <v>2194.4982966051471</v>
      </c>
      <c r="K525" s="1">
        <f>IFERROR(VLOOKUP(A525,'Raw Data - Approved 2014 SWCAP'!$F$4:$R$588,3,FALSE),0)</f>
        <v>154</v>
      </c>
      <c r="L525" s="1">
        <f t="shared" si="16"/>
        <v>0</v>
      </c>
    </row>
    <row r="526" spans="1:12">
      <c r="A526" s="1" t="s">
        <v>1258</v>
      </c>
      <c r="B526" s="1">
        <v>553</v>
      </c>
      <c r="C526" s="1" t="s">
        <v>560</v>
      </c>
      <c r="D526" s="1">
        <v>247.622874556878</v>
      </c>
      <c r="E526" s="1">
        <v>0</v>
      </c>
      <c r="G526" s="1">
        <v>0</v>
      </c>
      <c r="H526" s="1">
        <v>4191.9230459125001</v>
      </c>
      <c r="I526" s="1">
        <f t="shared" si="15"/>
        <v>4191.9230459125001</v>
      </c>
      <c r="K526" s="1">
        <f>IFERROR(VLOOKUP(A526,'Raw Data - Approved 2014 SWCAP'!$F$4:$R$588,3,FALSE),0)</f>
        <v>0</v>
      </c>
      <c r="L526" s="1">
        <f t="shared" si="16"/>
        <v>0</v>
      </c>
    </row>
    <row r="527" spans="1:12">
      <c r="A527" s="1" t="s">
        <v>1180</v>
      </c>
      <c r="B527" s="1">
        <v>554</v>
      </c>
      <c r="C527" s="1" t="s">
        <v>561</v>
      </c>
      <c r="D527" s="1">
        <v>163.77433683563814</v>
      </c>
      <c r="E527" s="1">
        <v>168.61067094585499</v>
      </c>
      <c r="G527" s="1">
        <v>-4.8363341102164945</v>
      </c>
      <c r="H527" s="1">
        <v>10083.429974355118</v>
      </c>
      <c r="I527" s="1">
        <f t="shared" si="15"/>
        <v>10078.593640244902</v>
      </c>
      <c r="K527" s="1">
        <f>IFERROR(VLOOKUP(A527,'Raw Data - Approved 2014 SWCAP'!$F$4:$R$588,3,FALSE),0)</f>
        <v>169</v>
      </c>
      <c r="L527" s="1">
        <f t="shared" si="16"/>
        <v>0</v>
      </c>
    </row>
    <row r="528" spans="1:12">
      <c r="A528" s="1" t="s">
        <v>1181</v>
      </c>
      <c r="B528" s="1">
        <v>555</v>
      </c>
      <c r="C528" s="1" t="s">
        <v>562</v>
      </c>
      <c r="D528" s="1">
        <v>26.315038154229285</v>
      </c>
      <c r="E528" s="1">
        <v>35.195852135741397</v>
      </c>
      <c r="G528" s="1">
        <v>-8.8808139815120981</v>
      </c>
      <c r="H528" s="1">
        <v>266.73073787217527</v>
      </c>
      <c r="I528" s="1">
        <f t="shared" si="15"/>
        <v>257.84992389066315</v>
      </c>
      <c r="K528" s="1">
        <f>IFERROR(VLOOKUP(A528,'Raw Data - Approved 2014 SWCAP'!$F$4:$R$588,3,FALSE),0)</f>
        <v>35</v>
      </c>
      <c r="L528" s="1">
        <f t="shared" si="16"/>
        <v>0</v>
      </c>
    </row>
    <row r="529" spans="1:12">
      <c r="A529" s="1" t="s">
        <v>1182</v>
      </c>
      <c r="B529" s="1">
        <v>556</v>
      </c>
      <c r="C529" s="1" t="s">
        <v>563</v>
      </c>
      <c r="D529" s="1">
        <v>216652.55850934813</v>
      </c>
      <c r="E529" s="1">
        <v>137818.418231271</v>
      </c>
      <c r="G529" s="1">
        <v>78834.140278077</v>
      </c>
      <c r="H529" s="1">
        <v>4796.2792103438251</v>
      </c>
      <c r="I529" s="1">
        <f t="shared" si="15"/>
        <v>83630.419488420826</v>
      </c>
      <c r="K529" s="1">
        <f>IFERROR(VLOOKUP(A529,'Raw Data - Approved 2014 SWCAP'!$F$4:$R$588,3,FALSE),0)</f>
        <v>137818</v>
      </c>
      <c r="L529" s="1">
        <f t="shared" si="16"/>
        <v>0</v>
      </c>
    </row>
    <row r="530" spans="1:12">
      <c r="A530" s="1" t="s">
        <v>1183</v>
      </c>
      <c r="B530" s="1">
        <v>557</v>
      </c>
      <c r="C530" s="1" t="s">
        <v>564</v>
      </c>
      <c r="D530" s="1">
        <v>94.88124005298198</v>
      </c>
      <c r="E530" s="1">
        <v>86.602601683757698</v>
      </c>
      <c r="G530" s="1">
        <v>8.2786383692242502</v>
      </c>
      <c r="H530" s="1">
        <v>1897.4349226834579</v>
      </c>
      <c r="I530" s="1">
        <f t="shared" si="15"/>
        <v>1905.7135610526821</v>
      </c>
      <c r="K530" s="1">
        <f>IFERROR(VLOOKUP(A530,'Raw Data - Approved 2014 SWCAP'!$F$4:$R$588,3,FALSE),0)</f>
        <v>87</v>
      </c>
      <c r="L530" s="1">
        <f t="shared" si="16"/>
        <v>0</v>
      </c>
    </row>
    <row r="531" spans="1:12">
      <c r="A531" s="1" t="s">
        <v>1184</v>
      </c>
      <c r="B531" s="1">
        <v>558</v>
      </c>
      <c r="C531" s="1" t="s">
        <v>565</v>
      </c>
      <c r="D531" s="1">
        <v>36.857398160116169</v>
      </c>
      <c r="E531" s="1">
        <v>82.701583589894796</v>
      </c>
      <c r="G531" s="1">
        <v>-45.844185429778605</v>
      </c>
      <c r="H531" s="1">
        <v>2526.8097531251969</v>
      </c>
      <c r="I531" s="1">
        <f t="shared" si="15"/>
        <v>2480.9655676954185</v>
      </c>
      <c r="K531" s="1">
        <f>IFERROR(VLOOKUP(A531,'Raw Data - Approved 2014 SWCAP'!$F$4:$R$588,3,FALSE),0)</f>
        <v>83</v>
      </c>
      <c r="L531" s="1">
        <f t="shared" si="16"/>
        <v>0</v>
      </c>
    </row>
    <row r="532" spans="1:12">
      <c r="A532" s="1" t="s">
        <v>1185</v>
      </c>
      <c r="B532" s="1">
        <v>559</v>
      </c>
      <c r="C532" s="1" t="s">
        <v>566</v>
      </c>
      <c r="D532" s="1">
        <v>750.22375855846224</v>
      </c>
      <c r="E532" s="1">
        <v>667.767608378364</v>
      </c>
      <c r="G532" s="1">
        <v>82.456150180098007</v>
      </c>
      <c r="H532" s="1">
        <v>11924.806205186831</v>
      </c>
      <c r="I532" s="1">
        <f t="shared" ref="I532:I588" si="17">SUM(G532:H532)</f>
        <v>12007.262355366929</v>
      </c>
      <c r="K532" s="1">
        <f>IFERROR(VLOOKUP(A532,'Raw Data - Approved 2014 SWCAP'!$F$4:$R$588,3,FALSE),0)</f>
        <v>668</v>
      </c>
      <c r="L532" s="1">
        <f t="shared" si="16"/>
        <v>0</v>
      </c>
    </row>
    <row r="533" spans="1:12">
      <c r="A533" s="1" t="s">
        <v>1186</v>
      </c>
      <c r="B533" s="1">
        <v>560</v>
      </c>
      <c r="C533" s="1" t="s">
        <v>567</v>
      </c>
      <c r="D533" s="1">
        <v>0.49034232585520404</v>
      </c>
      <c r="E533" s="1">
        <v>0.69351432779786004</v>
      </c>
      <c r="G533" s="1">
        <v>-0.20317200194265569</v>
      </c>
      <c r="H533" s="1">
        <v>25.79725808563899</v>
      </c>
      <c r="I533" s="1">
        <f t="shared" si="17"/>
        <v>25.594086083696336</v>
      </c>
      <c r="K533" s="1">
        <f>IFERROR(VLOOKUP(A533,'Raw Data - Approved 2014 SWCAP'!$F$4:$R$588,3,FALSE),0)</f>
        <v>1</v>
      </c>
      <c r="L533" s="1">
        <f t="shared" ref="L533:L588" si="18">ROUND(K533-E533,0)</f>
        <v>0</v>
      </c>
    </row>
    <row r="534" spans="1:12">
      <c r="A534" s="1" t="s">
        <v>1187</v>
      </c>
      <c r="B534" s="1">
        <v>561</v>
      </c>
      <c r="C534" s="1" t="s">
        <v>568</v>
      </c>
      <c r="D534" s="1">
        <v>78.863390741711981</v>
      </c>
      <c r="E534" s="1">
        <v>89.636726867873406</v>
      </c>
      <c r="G534" s="1">
        <v>-10.773336126161386</v>
      </c>
      <c r="H534" s="1">
        <v>3406.8307662182806</v>
      </c>
      <c r="I534" s="1">
        <f t="shared" si="17"/>
        <v>3396.0574300921194</v>
      </c>
      <c r="K534" s="1">
        <f>IFERROR(VLOOKUP(A534,'Raw Data - Approved 2014 SWCAP'!$F$4:$R$588,3,FALSE),0)</f>
        <v>90</v>
      </c>
      <c r="L534" s="1">
        <f t="shared" si="18"/>
        <v>0</v>
      </c>
    </row>
    <row r="535" spans="1:12">
      <c r="A535" s="1" t="s">
        <v>1259</v>
      </c>
      <c r="B535" s="1">
        <v>562</v>
      </c>
      <c r="C535" s="1" t="s">
        <v>569</v>
      </c>
      <c r="D535" s="1">
        <v>142.19927449800917</v>
      </c>
      <c r="E535" s="1">
        <v>0</v>
      </c>
      <c r="G535" s="1">
        <v>0</v>
      </c>
      <c r="H535" s="1">
        <v>2537.5719187799391</v>
      </c>
      <c r="I535" s="1">
        <f t="shared" si="17"/>
        <v>2537.5719187799391</v>
      </c>
      <c r="K535" s="1">
        <f>IFERROR(VLOOKUP(A535,'Raw Data - Approved 2014 SWCAP'!$F$4:$R$588,3,FALSE),0)</f>
        <v>0</v>
      </c>
      <c r="L535" s="1">
        <f t="shared" si="18"/>
        <v>0</v>
      </c>
    </row>
    <row r="536" spans="1:12">
      <c r="A536" s="1" t="s">
        <v>1188</v>
      </c>
      <c r="B536" s="1">
        <v>563</v>
      </c>
      <c r="C536" s="1" t="s">
        <v>570</v>
      </c>
      <c r="D536" s="1">
        <v>2976.5413653830401</v>
      </c>
      <c r="E536" s="1">
        <v>3120.7277857993899</v>
      </c>
      <c r="G536" s="1">
        <v>-144.18642041635374</v>
      </c>
      <c r="H536" s="1">
        <v>22901.596156938282</v>
      </c>
      <c r="I536" s="1">
        <f t="shared" si="17"/>
        <v>22757.409736521928</v>
      </c>
      <c r="K536" s="1">
        <f>IFERROR(VLOOKUP(A536,'Raw Data - Approved 2014 SWCAP'!$F$4:$R$588,3,FALSE),0)</f>
        <v>3121</v>
      </c>
      <c r="L536" s="1">
        <f t="shared" si="18"/>
        <v>0</v>
      </c>
    </row>
    <row r="537" spans="1:12">
      <c r="A537" s="1" t="s">
        <v>1190</v>
      </c>
      <c r="B537" s="1">
        <v>565</v>
      </c>
      <c r="C537" s="1" t="s">
        <v>572</v>
      </c>
      <c r="D537" s="1">
        <v>386.30802905292489</v>
      </c>
      <c r="E537" s="1">
        <v>324.13125895452498</v>
      </c>
      <c r="G537" s="1">
        <v>62.176770098400226</v>
      </c>
      <c r="H537" s="1">
        <v>8884.7122770764763</v>
      </c>
      <c r="I537" s="1">
        <f t="shared" si="17"/>
        <v>8946.8890471748764</v>
      </c>
      <c r="K537" s="1">
        <f>IFERROR(VLOOKUP(A537,'Raw Data - Approved 2014 SWCAP'!$F$4:$R$588,3,FALSE),0)</f>
        <v>324</v>
      </c>
      <c r="L537" s="1">
        <f t="shared" si="18"/>
        <v>0</v>
      </c>
    </row>
    <row r="538" spans="1:12">
      <c r="A538" s="1" t="s">
        <v>1191</v>
      </c>
      <c r="B538" s="1">
        <v>566</v>
      </c>
      <c r="C538" s="1" t="s">
        <v>573</v>
      </c>
      <c r="D538" s="1">
        <v>215.75062337628978</v>
      </c>
      <c r="E538" s="1">
        <v>240.649471745857</v>
      </c>
      <c r="G538" s="1">
        <v>-24.898848369567546</v>
      </c>
      <c r="H538" s="1">
        <v>6204.4355280013588</v>
      </c>
      <c r="I538" s="1">
        <f t="shared" si="17"/>
        <v>6179.5366796317912</v>
      </c>
      <c r="K538" s="1">
        <f>IFERROR(VLOOKUP(A538,'Raw Data - Approved 2014 SWCAP'!$F$4:$R$588,3,FALSE),0)</f>
        <v>241</v>
      </c>
      <c r="L538" s="1">
        <f t="shared" si="18"/>
        <v>0</v>
      </c>
    </row>
    <row r="539" spans="1:12">
      <c r="A539" s="1" t="s">
        <v>1192</v>
      </c>
      <c r="B539" s="1">
        <v>567</v>
      </c>
      <c r="C539" s="1" t="s">
        <v>574</v>
      </c>
      <c r="D539" s="1">
        <v>530.71384401728244</v>
      </c>
      <c r="E539" s="1">
        <v>560.96640189749405</v>
      </c>
      <c r="G539" s="1">
        <v>-30.252557880211274</v>
      </c>
      <c r="H539" s="1">
        <v>5963.8526130488026</v>
      </c>
      <c r="I539" s="1">
        <f t="shared" si="17"/>
        <v>5933.6000551685911</v>
      </c>
      <c r="K539" s="1">
        <f>IFERROR(VLOOKUP(A539,'Raw Data - Approved 2014 SWCAP'!$F$4:$R$588,3,FALSE),0)</f>
        <v>561</v>
      </c>
      <c r="L539" s="1">
        <f t="shared" si="18"/>
        <v>0</v>
      </c>
    </row>
    <row r="540" spans="1:12">
      <c r="A540" s="1" t="s">
        <v>1193</v>
      </c>
      <c r="B540" s="1">
        <v>568</v>
      </c>
      <c r="C540" s="1" t="s">
        <v>575</v>
      </c>
      <c r="D540" s="1">
        <v>295.83986993263977</v>
      </c>
      <c r="E540" s="1">
        <v>274.11153806210399</v>
      </c>
      <c r="G540" s="1">
        <v>21.728331870535719</v>
      </c>
      <c r="H540" s="1">
        <v>7552.9172311744105</v>
      </c>
      <c r="I540" s="1">
        <f t="shared" si="17"/>
        <v>7574.6455630449464</v>
      </c>
      <c r="K540" s="1">
        <f>IFERROR(VLOOKUP(A540,'Raw Data - Approved 2014 SWCAP'!$F$4:$R$588,3,FALSE),0)</f>
        <v>274</v>
      </c>
      <c r="L540" s="1">
        <f t="shared" si="18"/>
        <v>0</v>
      </c>
    </row>
    <row r="541" spans="1:12">
      <c r="A541" s="1" t="s">
        <v>1194</v>
      </c>
      <c r="B541" s="1">
        <v>569</v>
      </c>
      <c r="C541" s="1" t="s">
        <v>576</v>
      </c>
      <c r="D541" s="1">
        <v>226.78332570803184</v>
      </c>
      <c r="E541" s="1">
        <v>164.449584979067</v>
      </c>
      <c r="G541" s="1">
        <v>62.333740728964379</v>
      </c>
      <c r="H541" s="1">
        <v>4175.9635346913292</v>
      </c>
      <c r="I541" s="1">
        <f t="shared" si="17"/>
        <v>4238.2972754202938</v>
      </c>
      <c r="K541" s="1">
        <f>IFERROR(VLOOKUP(A541,'Raw Data - Approved 2014 SWCAP'!$F$4:$R$588,3,FALSE),0)</f>
        <v>164</v>
      </c>
      <c r="L541" s="1">
        <f t="shared" si="18"/>
        <v>0</v>
      </c>
    </row>
    <row r="542" spans="1:12">
      <c r="A542" s="1" t="s">
        <v>1195</v>
      </c>
      <c r="B542" s="1">
        <v>570</v>
      </c>
      <c r="C542" s="1" t="s">
        <v>577</v>
      </c>
      <c r="D542" s="1">
        <v>10.950978610766223</v>
      </c>
      <c r="E542" s="1">
        <v>12.483257900361499</v>
      </c>
      <c r="G542" s="1">
        <v>-1.5322792895952513</v>
      </c>
      <c r="H542" s="1">
        <v>853.27979399306037</v>
      </c>
      <c r="I542" s="1">
        <f t="shared" si="17"/>
        <v>851.74751470346507</v>
      </c>
      <c r="K542" s="1">
        <f>IFERROR(VLOOKUP(A542,'Raw Data - Approved 2014 SWCAP'!$F$4:$R$588,3,FALSE),0)</f>
        <v>12</v>
      </c>
      <c r="L542" s="1">
        <f t="shared" si="18"/>
        <v>0</v>
      </c>
    </row>
    <row r="543" spans="1:12">
      <c r="A543" s="1" t="s">
        <v>1196</v>
      </c>
      <c r="B543" s="1">
        <v>571</v>
      </c>
      <c r="C543" s="1" t="s">
        <v>578</v>
      </c>
      <c r="D543" s="1">
        <v>195.48314057427467</v>
      </c>
      <c r="E543" s="1">
        <v>180.40041451841799</v>
      </c>
      <c r="G543" s="1">
        <v>15.082726055856417</v>
      </c>
      <c r="H543" s="1">
        <v>5284.9292110630895</v>
      </c>
      <c r="I543" s="1">
        <f t="shared" si="17"/>
        <v>5300.0119371189458</v>
      </c>
      <c r="K543" s="1">
        <f>IFERROR(VLOOKUP(A543,'Raw Data - Approved 2014 SWCAP'!$F$4:$R$588,3,FALSE),0)</f>
        <v>180</v>
      </c>
      <c r="L543" s="1">
        <f t="shared" si="18"/>
        <v>0</v>
      </c>
    </row>
    <row r="544" spans="1:12">
      <c r="A544" s="1" t="s">
        <v>1198</v>
      </c>
      <c r="B544" s="1">
        <v>573</v>
      </c>
      <c r="C544" s="1" t="s">
        <v>580</v>
      </c>
      <c r="D544" s="1">
        <v>83.276471674408825</v>
      </c>
      <c r="E544" s="1">
        <v>96.225112981953004</v>
      </c>
      <c r="G544" s="1">
        <v>-12.948641307544216</v>
      </c>
      <c r="H544" s="1">
        <v>2112.919892714564</v>
      </c>
      <c r="I544" s="1">
        <f t="shared" si="17"/>
        <v>2099.9712514070197</v>
      </c>
      <c r="K544" s="1">
        <f>IFERROR(VLOOKUP(A544,'Raw Data - Approved 2014 SWCAP'!$F$4:$R$588,3,FALSE),0)</f>
        <v>96</v>
      </c>
      <c r="L544" s="1">
        <f t="shared" si="18"/>
        <v>0</v>
      </c>
    </row>
    <row r="545" spans="1:12">
      <c r="A545" s="1" t="s">
        <v>1199</v>
      </c>
      <c r="B545" s="1">
        <v>574</v>
      </c>
      <c r="C545" s="1" t="s">
        <v>581</v>
      </c>
      <c r="D545" s="1">
        <v>105.83221866374819</v>
      </c>
      <c r="E545" s="1">
        <v>131.33427582671999</v>
      </c>
      <c r="G545" s="1">
        <v>-25.502057162971479</v>
      </c>
      <c r="H545" s="1">
        <v>1964.0229337939595</v>
      </c>
      <c r="I545" s="1">
        <f t="shared" si="17"/>
        <v>1938.5208766309881</v>
      </c>
      <c r="K545" s="1">
        <f>IFERROR(VLOOKUP(A545,'Raw Data - Approved 2014 SWCAP'!$F$4:$R$588,3,FALSE),0)</f>
        <v>131</v>
      </c>
      <c r="L545" s="1">
        <f t="shared" si="18"/>
        <v>0</v>
      </c>
    </row>
    <row r="546" spans="1:12">
      <c r="A546" s="1" t="s">
        <v>1200</v>
      </c>
      <c r="B546" s="1">
        <v>575</v>
      </c>
      <c r="C546" s="1" t="s">
        <v>582</v>
      </c>
      <c r="D546" s="1">
        <v>0</v>
      </c>
      <c r="E546" s="1">
        <v>459.366552875107</v>
      </c>
      <c r="G546" s="1">
        <v>-459.36655287510735</v>
      </c>
      <c r="H546" s="1">
        <v>7414.9263176166496</v>
      </c>
      <c r="I546" s="1">
        <f t="shared" si="17"/>
        <v>6955.5597647415425</v>
      </c>
      <c r="K546" s="1">
        <f>IFERROR(VLOOKUP(A546,'Raw Data - Approved 2014 SWCAP'!$F$4:$R$588,3,FALSE),0)</f>
        <v>459</v>
      </c>
      <c r="L546" s="1">
        <f t="shared" si="18"/>
        <v>0</v>
      </c>
    </row>
    <row r="547" spans="1:12">
      <c r="A547" s="1" t="s">
        <v>1201</v>
      </c>
      <c r="B547" s="1">
        <v>576</v>
      </c>
      <c r="C547" s="1" t="s">
        <v>583</v>
      </c>
      <c r="D547" s="1">
        <v>87.689552607105654</v>
      </c>
      <c r="E547" s="1">
        <v>119.891289418055</v>
      </c>
      <c r="G547" s="1">
        <v>-32.201736810949342</v>
      </c>
      <c r="H547" s="1">
        <v>1920.5883802756819</v>
      </c>
      <c r="I547" s="1">
        <f t="shared" si="17"/>
        <v>1888.3866434647325</v>
      </c>
      <c r="K547" s="1">
        <f>IFERROR(VLOOKUP(A547,'Raw Data - Approved 2014 SWCAP'!$F$4:$R$588,3,FALSE),0)</f>
        <v>120</v>
      </c>
      <c r="L547" s="1">
        <f t="shared" si="18"/>
        <v>0</v>
      </c>
    </row>
    <row r="548" spans="1:12">
      <c r="A548" s="1" t="s">
        <v>1202</v>
      </c>
      <c r="B548" s="1">
        <v>577</v>
      </c>
      <c r="C548" s="1" t="s">
        <v>584</v>
      </c>
      <c r="D548" s="1">
        <v>1114.0577643430236</v>
      </c>
      <c r="E548" s="1">
        <v>1252.31349742098</v>
      </c>
      <c r="G548" s="1">
        <v>-138.25573307796162</v>
      </c>
      <c r="H548" s="1">
        <v>13685.540829443376</v>
      </c>
      <c r="I548" s="1">
        <f t="shared" si="17"/>
        <v>13547.285096365415</v>
      </c>
      <c r="K548" s="1">
        <f>IFERROR(VLOOKUP(A548,'Raw Data - Approved 2014 SWCAP'!$F$4:$R$588,3,FALSE),0)</f>
        <v>1252</v>
      </c>
      <c r="L548" s="1">
        <f t="shared" si="18"/>
        <v>0</v>
      </c>
    </row>
    <row r="549" spans="1:12">
      <c r="A549" s="1" t="s">
        <v>1203</v>
      </c>
      <c r="B549" s="1">
        <v>578</v>
      </c>
      <c r="C549" s="1" t="s">
        <v>585</v>
      </c>
      <c r="D549" s="1">
        <v>204.63619732357179</v>
      </c>
      <c r="E549" s="1">
        <v>267.69653052997398</v>
      </c>
      <c r="G549" s="1">
        <v>-63.060333206402028</v>
      </c>
      <c r="H549" s="1">
        <v>2608.2635709186361</v>
      </c>
      <c r="I549" s="1">
        <f t="shared" si="17"/>
        <v>2545.2032377122341</v>
      </c>
      <c r="K549" s="1">
        <f>IFERROR(VLOOKUP(A549,'Raw Data - Approved 2014 SWCAP'!$F$4:$R$588,3,FALSE),0)</f>
        <v>268</v>
      </c>
      <c r="L549" s="1">
        <f t="shared" si="18"/>
        <v>0</v>
      </c>
    </row>
    <row r="550" spans="1:12">
      <c r="A550" s="1" t="s">
        <v>1204</v>
      </c>
      <c r="B550" s="1">
        <v>579</v>
      </c>
      <c r="C550" s="1" t="s">
        <v>586</v>
      </c>
      <c r="D550" s="1">
        <v>0.98068465171040808</v>
      </c>
      <c r="E550" s="1">
        <v>2.86074660216617</v>
      </c>
      <c r="G550" s="1">
        <v>-1.8800619504557634</v>
      </c>
      <c r="H550" s="1">
        <v>510.71929750210074</v>
      </c>
      <c r="I550" s="1">
        <f t="shared" si="17"/>
        <v>508.839235551645</v>
      </c>
      <c r="K550" s="1">
        <f>IFERROR(VLOOKUP(A550,'Raw Data - Approved 2014 SWCAP'!$F$4:$R$588,3,FALSE),0)</f>
        <v>3</v>
      </c>
      <c r="L550" s="1">
        <f t="shared" si="18"/>
        <v>0</v>
      </c>
    </row>
    <row r="551" spans="1:12">
      <c r="A551" s="1" t="s">
        <v>1205</v>
      </c>
      <c r="B551" s="1">
        <v>580</v>
      </c>
      <c r="C551" s="1" t="s">
        <v>587</v>
      </c>
      <c r="D551" s="1">
        <v>100.11155819543748</v>
      </c>
      <c r="E551" s="1">
        <v>86.602601683757698</v>
      </c>
      <c r="G551" s="1">
        <v>13.508956511679759</v>
      </c>
      <c r="H551" s="1">
        <v>2871.5286350071265</v>
      </c>
      <c r="I551" s="1">
        <f t="shared" si="17"/>
        <v>2885.037591518806</v>
      </c>
      <c r="K551" s="1">
        <f>IFERROR(VLOOKUP(A551,'Raw Data - Approved 2014 SWCAP'!$F$4:$R$588,3,FALSE),0)</f>
        <v>87</v>
      </c>
      <c r="L551" s="1">
        <f t="shared" si="18"/>
        <v>0</v>
      </c>
    </row>
    <row r="552" spans="1:12">
      <c r="A552" s="1" t="s">
        <v>1206</v>
      </c>
      <c r="B552" s="1">
        <v>581</v>
      </c>
      <c r="C552" s="1" t="s">
        <v>588</v>
      </c>
      <c r="D552" s="1">
        <v>3.1872251180588265</v>
      </c>
      <c r="E552" s="1">
        <v>4.2477752577618899</v>
      </c>
      <c r="G552" s="1">
        <v>-1.0605501397030646</v>
      </c>
      <c r="H552" s="1">
        <v>845.51604050035291</v>
      </c>
      <c r="I552" s="1">
        <f t="shared" si="17"/>
        <v>844.45549036064983</v>
      </c>
      <c r="K552" s="1">
        <f>IFERROR(VLOOKUP(A552,'Raw Data - Approved 2014 SWCAP'!$F$4:$R$588,3,FALSE),0)</f>
        <v>4</v>
      </c>
      <c r="L552" s="1">
        <f t="shared" si="18"/>
        <v>0</v>
      </c>
    </row>
    <row r="553" spans="1:12">
      <c r="A553" s="1" t="s">
        <v>1207</v>
      </c>
      <c r="B553" s="1">
        <v>582</v>
      </c>
      <c r="C553" s="1" t="s">
        <v>589</v>
      </c>
      <c r="D553" s="1">
        <v>221.2261126816729</v>
      </c>
      <c r="E553" s="1">
        <v>214.29592728953901</v>
      </c>
      <c r="G553" s="1">
        <v>6.930185392134236</v>
      </c>
      <c r="H553" s="1">
        <v>7246.0682753454321</v>
      </c>
      <c r="I553" s="1">
        <f t="shared" si="17"/>
        <v>7252.9984607375663</v>
      </c>
      <c r="K553" s="1">
        <f>IFERROR(VLOOKUP(A553,'Raw Data - Approved 2014 SWCAP'!$F$4:$R$588,3,FALSE),0)</f>
        <v>214</v>
      </c>
      <c r="L553" s="1">
        <f t="shared" si="18"/>
        <v>0</v>
      </c>
    </row>
    <row r="554" spans="1:12">
      <c r="A554" s="1" t="s">
        <v>1208</v>
      </c>
      <c r="B554" s="1">
        <v>583</v>
      </c>
      <c r="C554" s="1" t="s">
        <v>590</v>
      </c>
      <c r="D554" s="1">
        <v>175.78772381909064</v>
      </c>
      <c r="E554" s="1">
        <v>287.72175674513699</v>
      </c>
      <c r="G554" s="1">
        <v>-111.9340329260464</v>
      </c>
      <c r="H554" s="1">
        <v>8631.5660382105689</v>
      </c>
      <c r="I554" s="1">
        <f t="shared" si="17"/>
        <v>8519.6320052845222</v>
      </c>
      <c r="K554" s="1">
        <f>IFERROR(VLOOKUP(A554,'Raw Data - Approved 2014 SWCAP'!$F$4:$R$588,3,FALSE),0)</f>
        <v>288</v>
      </c>
      <c r="L554" s="1">
        <f t="shared" si="18"/>
        <v>0</v>
      </c>
    </row>
    <row r="555" spans="1:12">
      <c r="A555" s="1" t="s">
        <v>1209</v>
      </c>
      <c r="B555" s="1">
        <v>584</v>
      </c>
      <c r="C555" s="1" t="s">
        <v>591</v>
      </c>
      <c r="D555" s="1">
        <v>85.156117256853761</v>
      </c>
      <c r="E555" s="1">
        <v>70.998529308305905</v>
      </c>
      <c r="G555" s="1">
        <v>14.157587948547878</v>
      </c>
      <c r="H555" s="1">
        <v>3414.0907689790129</v>
      </c>
      <c r="I555" s="1">
        <f t="shared" si="17"/>
        <v>3428.248356927561</v>
      </c>
      <c r="K555" s="1">
        <f>IFERROR(VLOOKUP(A555,'Raw Data - Approved 2014 SWCAP'!$F$4:$R$588,3,FALSE),0)</f>
        <v>71</v>
      </c>
      <c r="L555" s="1">
        <f t="shared" si="18"/>
        <v>0</v>
      </c>
    </row>
    <row r="556" spans="1:12">
      <c r="A556" s="1" t="s">
        <v>1210</v>
      </c>
      <c r="B556" s="1">
        <v>585</v>
      </c>
      <c r="C556" s="1" t="s">
        <v>592</v>
      </c>
      <c r="D556" s="1">
        <v>3.1872251180588265</v>
      </c>
      <c r="E556" s="1">
        <v>3.03412518411564</v>
      </c>
      <c r="G556" s="1">
        <v>0.15309993394318999</v>
      </c>
      <c r="H556" s="1">
        <v>634.93383665477938</v>
      </c>
      <c r="I556" s="1">
        <f t="shared" si="17"/>
        <v>635.08693658872255</v>
      </c>
      <c r="K556" s="1">
        <f>IFERROR(VLOOKUP(A556,'Raw Data - Approved 2014 SWCAP'!$F$4:$R$588,3,FALSE),0)</f>
        <v>3</v>
      </c>
      <c r="L556" s="1">
        <f t="shared" si="18"/>
        <v>0</v>
      </c>
    </row>
    <row r="557" spans="1:12">
      <c r="A557" s="1" t="s">
        <v>1211</v>
      </c>
      <c r="B557" s="1">
        <v>586</v>
      </c>
      <c r="C557" s="1" t="s">
        <v>593</v>
      </c>
      <c r="D557" s="1">
        <v>51326.447775028188</v>
      </c>
      <c r="E557" s="1">
        <v>41779.190975005498</v>
      </c>
      <c r="G557" s="1">
        <v>9547.256800022682</v>
      </c>
      <c r="H557" s="1">
        <v>4024.1622967742524</v>
      </c>
      <c r="I557" s="1">
        <f t="shared" si="17"/>
        <v>13571.419096796933</v>
      </c>
      <c r="K557" s="1">
        <f>IFERROR(VLOOKUP(A557,'Raw Data - Approved 2014 SWCAP'!$F$4:$R$588,3,FALSE),0)</f>
        <v>41779</v>
      </c>
      <c r="L557" s="1">
        <f t="shared" si="18"/>
        <v>0</v>
      </c>
    </row>
    <row r="558" spans="1:12">
      <c r="A558" s="1" t="s">
        <v>1212</v>
      </c>
      <c r="B558" s="1">
        <v>587</v>
      </c>
      <c r="C558" s="1" t="s">
        <v>594</v>
      </c>
      <c r="D558" s="1">
        <v>339.48033693375294</v>
      </c>
      <c r="E558" s="1">
        <v>348.664328300374</v>
      </c>
      <c r="G558" s="1">
        <v>-9.1839913666210435</v>
      </c>
      <c r="H558" s="1">
        <v>6827.7837235976103</v>
      </c>
      <c r="I558" s="1">
        <f t="shared" si="17"/>
        <v>6818.5997322309895</v>
      </c>
      <c r="K558" s="1">
        <f>IFERROR(VLOOKUP(A558,'Raw Data - Approved 2014 SWCAP'!$F$4:$R$588,3,FALSE),0)</f>
        <v>349</v>
      </c>
      <c r="L558" s="1">
        <f t="shared" si="18"/>
        <v>0</v>
      </c>
    </row>
    <row r="559" spans="1:12">
      <c r="A559" s="1" t="s">
        <v>1213</v>
      </c>
      <c r="B559" s="1">
        <v>588</v>
      </c>
      <c r="C559" s="1" t="s">
        <v>595</v>
      </c>
      <c r="D559" s="1">
        <v>27.540893968867294</v>
      </c>
      <c r="E559" s="1">
        <v>175.459124932859</v>
      </c>
      <c r="G559" s="1">
        <v>-147.91823096399122</v>
      </c>
      <c r="H559" s="1">
        <v>1684.2175937768311</v>
      </c>
      <c r="I559" s="1">
        <f t="shared" si="17"/>
        <v>1536.2993628128399</v>
      </c>
      <c r="K559" s="1">
        <f>IFERROR(VLOOKUP(A559,'Raw Data - Approved 2014 SWCAP'!$F$4:$R$588,3,FALSE),0)</f>
        <v>175</v>
      </c>
      <c r="L559" s="1">
        <f t="shared" si="18"/>
        <v>0</v>
      </c>
    </row>
    <row r="560" spans="1:12">
      <c r="A560" s="1" t="s">
        <v>1214</v>
      </c>
      <c r="B560" s="1">
        <v>589</v>
      </c>
      <c r="C560" s="1" t="s">
        <v>596</v>
      </c>
      <c r="D560" s="1">
        <v>2.7786065131794899</v>
      </c>
      <c r="E560" s="1">
        <v>2.9474358931408999</v>
      </c>
      <c r="G560" s="1">
        <v>-0.16882937996141426</v>
      </c>
      <c r="H560" s="1">
        <v>634.5252180499001</v>
      </c>
      <c r="I560" s="1">
        <f t="shared" si="17"/>
        <v>634.35638866993872</v>
      </c>
      <c r="K560" s="1">
        <f>IFERROR(VLOOKUP(A560,'Raw Data - Approved 2014 SWCAP'!$F$4:$R$588,3,FALSE),0)</f>
        <v>3</v>
      </c>
      <c r="L560" s="1">
        <f t="shared" si="18"/>
        <v>0</v>
      </c>
    </row>
    <row r="561" spans="1:12">
      <c r="A561" s="1" t="s">
        <v>1260</v>
      </c>
      <c r="B561" s="1">
        <v>590</v>
      </c>
      <c r="C561" s="1" t="s">
        <v>597</v>
      </c>
      <c r="D561" s="1">
        <v>3.1055013970829588</v>
      </c>
      <c r="E561" s="1">
        <v>0</v>
      </c>
      <c r="G561" s="1">
        <v>0</v>
      </c>
      <c r="H561" s="1">
        <v>1056.0165206249505</v>
      </c>
      <c r="I561" s="1">
        <f t="shared" si="17"/>
        <v>1056.0165206249505</v>
      </c>
      <c r="K561" s="1">
        <f>IFERROR(VLOOKUP(A561,'Raw Data - Approved 2014 SWCAP'!$F$4:$R$588,3,FALSE),0)</f>
        <v>0</v>
      </c>
      <c r="L561" s="1">
        <f t="shared" si="18"/>
        <v>0</v>
      </c>
    </row>
    <row r="562" spans="1:12">
      <c r="A562" s="1" t="s">
        <v>1215</v>
      </c>
      <c r="B562" s="1">
        <v>591</v>
      </c>
      <c r="C562" s="1" t="s">
        <v>598</v>
      </c>
      <c r="D562" s="1">
        <v>0.65378976780693876</v>
      </c>
      <c r="E562" s="1">
        <v>0.60682503682312705</v>
      </c>
      <c r="G562" s="1">
        <v>4.6964730983811466E-2</v>
      </c>
      <c r="H562" s="1">
        <v>421.81819745895405</v>
      </c>
      <c r="I562" s="1">
        <f t="shared" si="17"/>
        <v>421.86516218993785</v>
      </c>
      <c r="K562" s="1">
        <f>IFERROR(VLOOKUP(A562,'Raw Data - Approved 2014 SWCAP'!$F$4:$R$588,3,FALSE),0)</f>
        <v>1</v>
      </c>
      <c r="L562" s="1">
        <f t="shared" si="18"/>
        <v>0</v>
      </c>
    </row>
    <row r="563" spans="1:12">
      <c r="A563" s="1" t="s">
        <v>1216</v>
      </c>
      <c r="B563" s="1">
        <v>592</v>
      </c>
      <c r="C563" s="1" t="s">
        <v>599</v>
      </c>
      <c r="D563" s="1">
        <v>0</v>
      </c>
      <c r="E563" s="1">
        <v>0.69351432779786004</v>
      </c>
      <c r="G563" s="1">
        <v>-0.69351432779785971</v>
      </c>
      <c r="H563" s="1">
        <v>0</v>
      </c>
      <c r="I563" s="1">
        <f t="shared" si="17"/>
        <v>-0.69351432779785971</v>
      </c>
      <c r="K563" s="1">
        <f>IFERROR(VLOOKUP(A563,'Raw Data - Approved 2014 SWCAP'!$F$4:$R$588,3,FALSE),0)</f>
        <v>1</v>
      </c>
      <c r="L563" s="1">
        <f t="shared" si="18"/>
        <v>0</v>
      </c>
    </row>
    <row r="564" spans="1:12">
      <c r="A564" s="1" t="s">
        <v>1217</v>
      </c>
      <c r="B564" s="1">
        <v>593</v>
      </c>
      <c r="C564" s="1" t="s">
        <v>600</v>
      </c>
      <c r="D564" s="1">
        <v>28220.099813897727</v>
      </c>
      <c r="E564" s="1">
        <v>32830.708210077799</v>
      </c>
      <c r="G564" s="1">
        <v>-4610.6083961800277</v>
      </c>
      <c r="H564" s="1">
        <v>63514.407021970212</v>
      </c>
      <c r="I564" s="1">
        <f t="shared" si="17"/>
        <v>58903.798625790187</v>
      </c>
      <c r="K564" s="1">
        <f>IFERROR(VLOOKUP(A564,'Raw Data - Approved 2014 SWCAP'!$F$4:$R$588,3,FALSE),0)</f>
        <v>32831</v>
      </c>
      <c r="L564" s="1">
        <f t="shared" si="18"/>
        <v>0</v>
      </c>
    </row>
    <row r="565" spans="1:12">
      <c r="A565" s="1" t="s">
        <v>1218</v>
      </c>
      <c r="B565" s="1">
        <v>594</v>
      </c>
      <c r="C565" s="1" t="s">
        <v>601</v>
      </c>
      <c r="D565" s="1">
        <v>4102.882680317045</v>
      </c>
      <c r="E565" s="1">
        <v>907.71901659342302</v>
      </c>
      <c r="G565" s="1">
        <v>3195.1636637236229</v>
      </c>
      <c r="H565" s="1">
        <v>2334.8682037394333</v>
      </c>
      <c r="I565" s="1">
        <f t="shared" si="17"/>
        <v>5530.0318674630562</v>
      </c>
      <c r="K565" s="1">
        <f>IFERROR(VLOOKUP(A565,'Raw Data - Approved 2014 SWCAP'!$F$4:$R$588,3,FALSE),0)</f>
        <v>908</v>
      </c>
      <c r="L565" s="1">
        <f t="shared" si="18"/>
        <v>0</v>
      </c>
    </row>
    <row r="566" spans="1:12">
      <c r="A566" s="1" t="s">
        <v>1219</v>
      </c>
      <c r="B566" s="1">
        <v>595</v>
      </c>
      <c r="C566" s="1" t="s">
        <v>602</v>
      </c>
      <c r="D566" s="1">
        <v>979.21362473284239</v>
      </c>
      <c r="E566" s="1">
        <v>1050.0673815769301</v>
      </c>
      <c r="G566" s="1">
        <v>-70.853756844091862</v>
      </c>
      <c r="H566" s="1">
        <v>4058.0697653988109</v>
      </c>
      <c r="I566" s="1">
        <f t="shared" si="17"/>
        <v>3987.2160085547189</v>
      </c>
      <c r="K566" s="1">
        <f>IFERROR(VLOOKUP(A566,'Raw Data - Approved 2014 SWCAP'!$F$4:$R$588,3,FALSE),0)</f>
        <v>1050</v>
      </c>
      <c r="L566" s="1">
        <f t="shared" si="18"/>
        <v>0</v>
      </c>
    </row>
    <row r="567" spans="1:12">
      <c r="A567" s="1" t="s">
        <v>1221</v>
      </c>
      <c r="B567" s="1">
        <v>597</v>
      </c>
      <c r="C567" s="1" t="s">
        <v>604</v>
      </c>
      <c r="D567" s="1">
        <v>284.07165411211486</v>
      </c>
      <c r="E567" s="1">
        <v>489.88118329821299</v>
      </c>
      <c r="G567" s="1">
        <v>-205.80952918609827</v>
      </c>
      <c r="H567" s="1">
        <v>5286.8370781451513</v>
      </c>
      <c r="I567" s="1">
        <f t="shared" si="17"/>
        <v>5081.0275489590531</v>
      </c>
      <c r="K567" s="1">
        <f>IFERROR(VLOOKUP(A567,'Raw Data - Approved 2014 SWCAP'!$F$4:$R$588,3,FALSE),0)</f>
        <v>490</v>
      </c>
      <c r="L567" s="1">
        <f t="shared" si="18"/>
        <v>0</v>
      </c>
    </row>
    <row r="568" spans="1:12">
      <c r="A568" s="1" t="s">
        <v>1222</v>
      </c>
      <c r="B568" s="1">
        <v>598</v>
      </c>
      <c r="C568" s="1" t="s">
        <v>605</v>
      </c>
      <c r="D568" s="1">
        <v>118.98973774086284</v>
      </c>
      <c r="E568" s="1">
        <v>109.922020955961</v>
      </c>
      <c r="G568" s="1">
        <v>9.0677167849020819</v>
      </c>
      <c r="H568" s="1">
        <v>2116.8391449278961</v>
      </c>
      <c r="I568" s="1">
        <f t="shared" si="17"/>
        <v>2125.9068617127982</v>
      </c>
      <c r="K568" s="1">
        <f>IFERROR(VLOOKUP(A568,'Raw Data - Approved 2014 SWCAP'!$F$4:$R$588,3,FALSE),0)</f>
        <v>110</v>
      </c>
      <c r="L568" s="1">
        <f t="shared" si="18"/>
        <v>0</v>
      </c>
    </row>
    <row r="569" spans="1:12">
      <c r="A569" s="1" t="s">
        <v>1223</v>
      </c>
      <c r="B569" s="1">
        <v>599</v>
      </c>
      <c r="C569" s="1" t="s">
        <v>606</v>
      </c>
      <c r="D569" s="1">
        <v>23616.473083471643</v>
      </c>
      <c r="E569" s="1">
        <v>27555.4748665185</v>
      </c>
      <c r="G569" s="1">
        <v>-3939.0017830468109</v>
      </c>
      <c r="H569" s="1">
        <v>9049.5987661081435</v>
      </c>
      <c r="I569" s="1">
        <f t="shared" si="17"/>
        <v>5110.5969830613321</v>
      </c>
      <c r="K569" s="1">
        <f>IFERROR(VLOOKUP(A569,'Raw Data - Approved 2014 SWCAP'!$F$4:$R$588,3,FALSE),0)</f>
        <v>27555</v>
      </c>
      <c r="L569" s="1">
        <f t="shared" si="18"/>
        <v>0</v>
      </c>
    </row>
    <row r="570" spans="1:12">
      <c r="A570" s="1" t="s">
        <v>1224</v>
      </c>
      <c r="B570" s="1">
        <v>600</v>
      </c>
      <c r="C570" s="1" t="s">
        <v>607</v>
      </c>
      <c r="D570" s="1">
        <v>5.7206604683107143</v>
      </c>
      <c r="E570" s="1">
        <v>0</v>
      </c>
      <c r="G570" s="1">
        <v>0</v>
      </c>
      <c r="H570" s="1">
        <v>2141.3761947964185</v>
      </c>
      <c r="I570" s="1">
        <f t="shared" si="17"/>
        <v>2141.3761947964185</v>
      </c>
      <c r="K570" s="1">
        <f>IFERROR(VLOOKUP(A570,'Raw Data - Approved 2014 SWCAP'!$F$4:$R$588,3,FALSE),0)</f>
        <v>0</v>
      </c>
      <c r="L570" s="1">
        <f t="shared" si="18"/>
        <v>0</v>
      </c>
    </row>
    <row r="571" spans="1:12">
      <c r="A571" s="1" t="s">
        <v>1225</v>
      </c>
      <c r="B571" s="1">
        <v>601</v>
      </c>
      <c r="C571" s="1" t="s">
        <v>608</v>
      </c>
      <c r="D571" s="1">
        <v>8.1723720975867344</v>
      </c>
      <c r="E571" s="1">
        <v>8.0621040606501193</v>
      </c>
      <c r="G571" s="1">
        <v>0.11026803693661477</v>
      </c>
      <c r="H571" s="1">
        <v>1200.2714280042653</v>
      </c>
      <c r="I571" s="1">
        <f t="shared" si="17"/>
        <v>1200.3816960412018</v>
      </c>
      <c r="K571" s="1">
        <f>IFERROR(VLOOKUP(A571,'Raw Data - Approved 2014 SWCAP'!$F$4:$R$588,3,FALSE),0)</f>
        <v>8</v>
      </c>
      <c r="L571" s="1">
        <f t="shared" si="18"/>
        <v>0</v>
      </c>
    </row>
    <row r="572" spans="1:12">
      <c r="A572" s="1" t="s">
        <v>1226</v>
      </c>
      <c r="B572" s="1">
        <v>602</v>
      </c>
      <c r="C572" s="1" t="s">
        <v>609</v>
      </c>
      <c r="D572" s="1">
        <v>0.81723720975867342</v>
      </c>
      <c r="E572" s="1">
        <v>0.78020361877259203</v>
      </c>
      <c r="G572" s="1">
        <v>3.7033590986081215E-2</v>
      </c>
      <c r="H572" s="1">
        <v>421.98164490090579</v>
      </c>
      <c r="I572" s="1">
        <f t="shared" si="17"/>
        <v>422.01867849189188</v>
      </c>
      <c r="K572" s="1">
        <f>IFERROR(VLOOKUP(A572,'Raw Data - Approved 2014 SWCAP'!$F$4:$R$588,3,FALSE),0)</f>
        <v>1</v>
      </c>
      <c r="L572" s="1">
        <f t="shared" si="18"/>
        <v>0</v>
      </c>
    </row>
    <row r="573" spans="1:12">
      <c r="A573" s="1" t="s">
        <v>1227</v>
      </c>
      <c r="B573" s="1">
        <v>603</v>
      </c>
      <c r="C573" s="1" t="s">
        <v>610</v>
      </c>
      <c r="D573" s="1">
        <v>3.4323962809864286</v>
      </c>
      <c r="E573" s="1">
        <v>1.2136500736462501</v>
      </c>
      <c r="G573" s="1">
        <v>2.2187462073401738</v>
      </c>
      <c r="H573" s="1">
        <v>424.59680397213356</v>
      </c>
      <c r="I573" s="1">
        <f t="shared" si="17"/>
        <v>426.81555017947375</v>
      </c>
      <c r="K573" s="1">
        <f>IFERROR(VLOOKUP(A573,'Raw Data - Approved 2014 SWCAP'!$F$4:$R$588,3,FALSE),0)</f>
        <v>1</v>
      </c>
      <c r="L573" s="1">
        <f t="shared" si="18"/>
        <v>0</v>
      </c>
    </row>
    <row r="574" spans="1:12">
      <c r="A574" s="1" t="s">
        <v>1228</v>
      </c>
      <c r="B574" s="1">
        <v>604</v>
      </c>
      <c r="C574" s="1" t="s">
        <v>611</v>
      </c>
      <c r="D574" s="1">
        <v>63.25416003532132</v>
      </c>
      <c r="E574" s="1">
        <v>90.503619777620699</v>
      </c>
      <c r="G574" s="1">
        <v>-27.249459742299376</v>
      </c>
      <c r="H574" s="1">
        <v>484.41856772646838</v>
      </c>
      <c r="I574" s="1">
        <f t="shared" si="17"/>
        <v>457.16910798416899</v>
      </c>
      <c r="K574" s="1">
        <f>IFERROR(VLOOKUP(A574,'Raw Data - Approved 2014 SWCAP'!$F$4:$R$588,3,FALSE),0)</f>
        <v>91</v>
      </c>
      <c r="L574" s="1">
        <f t="shared" si="18"/>
        <v>0</v>
      </c>
    </row>
    <row r="575" spans="1:12">
      <c r="A575" s="1" t="s">
        <v>1229</v>
      </c>
      <c r="B575" s="1">
        <v>605</v>
      </c>
      <c r="C575" s="1" t="s">
        <v>612</v>
      </c>
      <c r="D575" s="1">
        <v>3.2689488390346937</v>
      </c>
      <c r="E575" s="1">
        <v>0.60682503682312705</v>
      </c>
      <c r="G575" s="1">
        <v>2.6621238022115667</v>
      </c>
      <c r="H575" s="1">
        <v>635.01556037575529</v>
      </c>
      <c r="I575" s="1">
        <f t="shared" si="17"/>
        <v>637.67768417796685</v>
      </c>
      <c r="K575" s="1">
        <f>IFERROR(VLOOKUP(A575,'Raw Data - Approved 2014 SWCAP'!$F$4:$R$588,3,FALSE),0)</f>
        <v>1</v>
      </c>
      <c r="L575" s="1">
        <f t="shared" si="18"/>
        <v>0</v>
      </c>
    </row>
    <row r="576" spans="1:12">
      <c r="A576" s="1" t="s">
        <v>1230</v>
      </c>
      <c r="B576" s="1">
        <v>606</v>
      </c>
      <c r="C576" s="1" t="s">
        <v>613</v>
      </c>
      <c r="D576" s="1">
        <v>86.300249350515898</v>
      </c>
      <c r="E576" s="1">
        <v>56.174660551626602</v>
      </c>
      <c r="G576" s="1">
        <v>30.125588798889275</v>
      </c>
      <c r="H576" s="1">
        <v>2041.6760386899384</v>
      </c>
      <c r="I576" s="1">
        <f t="shared" si="17"/>
        <v>2071.8016274888278</v>
      </c>
      <c r="K576" s="1">
        <f>IFERROR(VLOOKUP(A576,'Raw Data - Approved 2014 SWCAP'!$F$4:$R$588,3,FALSE),0)</f>
        <v>56</v>
      </c>
      <c r="L576" s="1">
        <f t="shared" si="18"/>
        <v>0</v>
      </c>
    </row>
    <row r="577" spans="1:12">
      <c r="A577" s="1" t="s">
        <v>1231</v>
      </c>
      <c r="B577" s="1">
        <v>607</v>
      </c>
      <c r="C577" s="1" t="s">
        <v>614</v>
      </c>
      <c r="D577" s="1">
        <v>-1049.3284814813476</v>
      </c>
      <c r="E577" s="1">
        <v>-3921.2228047036901</v>
      </c>
      <c r="G577" s="1">
        <v>2871.8943232223396</v>
      </c>
      <c r="H577" s="1">
        <v>-588.21499978294594</v>
      </c>
      <c r="I577" s="1">
        <f t="shared" si="17"/>
        <v>2283.6793234393936</v>
      </c>
      <c r="K577" s="1">
        <f>IFERROR(VLOOKUP(A577,'Raw Data - Approved 2014 SWCAP'!$F$4:$R$588,3,FALSE),0)</f>
        <v>-3921</v>
      </c>
      <c r="L577" s="1">
        <f t="shared" si="18"/>
        <v>0</v>
      </c>
    </row>
    <row r="578" spans="1:12">
      <c r="A578" s="1" t="s">
        <v>1233</v>
      </c>
      <c r="B578" s="1">
        <v>609</v>
      </c>
      <c r="C578" s="1" t="s">
        <v>616</v>
      </c>
      <c r="D578" s="1">
        <v>42.659782349402754</v>
      </c>
      <c r="E578" s="1">
        <v>25.573340837546102</v>
      </c>
      <c r="G578" s="1">
        <v>17.086441511856677</v>
      </c>
      <c r="H578" s="1">
        <v>1787.4533678432515</v>
      </c>
      <c r="I578" s="1">
        <f t="shared" si="17"/>
        <v>1804.5398093551082</v>
      </c>
      <c r="K578" s="1">
        <f>IFERROR(VLOOKUP(A578,'Raw Data - Approved 2014 SWCAP'!$F$4:$R$588,3,FALSE),0)</f>
        <v>26</v>
      </c>
      <c r="L578" s="1">
        <f t="shared" si="18"/>
        <v>0</v>
      </c>
    </row>
    <row r="579" spans="1:12">
      <c r="A579" s="1" t="s">
        <v>1234</v>
      </c>
      <c r="B579" s="1">
        <v>610</v>
      </c>
      <c r="C579" s="1" t="s">
        <v>617</v>
      </c>
      <c r="D579" s="1">
        <v>74.041691204135816</v>
      </c>
      <c r="E579" s="1">
        <v>86.775980265707204</v>
      </c>
      <c r="G579" s="1">
        <v>-12.734289061571388</v>
      </c>
      <c r="H579" s="1">
        <v>1948.7978870464806</v>
      </c>
      <c r="I579" s="1">
        <f t="shared" si="17"/>
        <v>1936.0635979849092</v>
      </c>
      <c r="K579" s="1">
        <f>IFERROR(VLOOKUP(A579,'Raw Data - Approved 2014 SWCAP'!$F$4:$R$588,3,FALSE),0)</f>
        <v>87</v>
      </c>
      <c r="L579" s="1">
        <f t="shared" si="18"/>
        <v>0</v>
      </c>
    </row>
    <row r="580" spans="1:12">
      <c r="A580" s="1" t="s">
        <v>1235</v>
      </c>
      <c r="B580" s="1">
        <v>611</v>
      </c>
      <c r="C580" s="1" t="s">
        <v>618</v>
      </c>
      <c r="D580" s="1">
        <v>17.570600009811479</v>
      </c>
      <c r="E580" s="1">
        <v>6.8484539870038699</v>
      </c>
      <c r="G580" s="1">
        <v>10.722146022807614</v>
      </c>
      <c r="H580" s="1">
        <v>1070.4816192376791</v>
      </c>
      <c r="I580" s="1">
        <f t="shared" si="17"/>
        <v>1081.2037652604868</v>
      </c>
      <c r="K580" s="1">
        <f>IFERROR(VLOOKUP(A580,'Raw Data - Approved 2014 SWCAP'!$F$4:$R$588,3,FALSE),0)</f>
        <v>7</v>
      </c>
      <c r="L580" s="1">
        <f t="shared" si="18"/>
        <v>0</v>
      </c>
    </row>
    <row r="581" spans="1:12">
      <c r="A581" s="1" t="s">
        <v>1236</v>
      </c>
      <c r="B581" s="1">
        <v>612</v>
      </c>
      <c r="C581" s="1" t="s">
        <v>619</v>
      </c>
      <c r="D581" s="1">
        <v>24.026773966904997</v>
      </c>
      <c r="E581" s="1">
        <v>14.6504901747298</v>
      </c>
      <c r="G581" s="1">
        <v>9.3762837921752116</v>
      </c>
      <c r="H581" s="1">
        <v>866.35558934919914</v>
      </c>
      <c r="I581" s="1">
        <f t="shared" si="17"/>
        <v>875.73187314137431</v>
      </c>
      <c r="K581" s="1">
        <f>IFERROR(VLOOKUP(A581,'Raw Data - Approved 2014 SWCAP'!$F$4:$R$588,3,FALSE),0)</f>
        <v>15</v>
      </c>
      <c r="L581" s="1">
        <f t="shared" si="18"/>
        <v>0</v>
      </c>
    </row>
    <row r="582" spans="1:12">
      <c r="A582" s="1" t="s">
        <v>1237</v>
      </c>
      <c r="B582" s="1">
        <v>613</v>
      </c>
      <c r="C582" s="1" t="s">
        <v>620</v>
      </c>
      <c r="D582" s="1">
        <v>11.277873494669693</v>
      </c>
      <c r="E582" s="1">
        <v>14.3037330108309</v>
      </c>
      <c r="G582" s="1">
        <v>-3.0258595161611637</v>
      </c>
      <c r="H582" s="1">
        <v>432.44228118581674</v>
      </c>
      <c r="I582" s="1">
        <f t="shared" si="17"/>
        <v>429.41642166965556</v>
      </c>
      <c r="K582" s="1">
        <f>IFERROR(VLOOKUP(A582,'Raw Data - Approved 2014 SWCAP'!$F$4:$R$588,3,FALSE),0)</f>
        <v>14</v>
      </c>
      <c r="L582" s="1">
        <f t="shared" si="18"/>
        <v>0</v>
      </c>
    </row>
    <row r="583" spans="1:12">
      <c r="A583" s="1" t="s">
        <v>1238</v>
      </c>
      <c r="B583" s="1">
        <v>614</v>
      </c>
      <c r="C583" s="1" t="s">
        <v>621</v>
      </c>
      <c r="D583" s="1">
        <v>146.44890798875426</v>
      </c>
      <c r="E583" s="1">
        <v>139.39637988736999</v>
      </c>
      <c r="G583" s="1">
        <v>7.0525281013844703</v>
      </c>
      <c r="H583" s="1">
        <v>988.77772337104841</v>
      </c>
      <c r="I583" s="1">
        <f t="shared" si="17"/>
        <v>995.83025147243291</v>
      </c>
      <c r="K583" s="1">
        <f>IFERROR(VLOOKUP(A583,'Raw Data - Approved 2014 SWCAP'!$F$4:$R$588,3,FALSE),0)</f>
        <v>139</v>
      </c>
      <c r="L583" s="1">
        <f t="shared" si="18"/>
        <v>0</v>
      </c>
    </row>
    <row r="584" spans="1:12">
      <c r="A584" s="1" t="s">
        <v>1239</v>
      </c>
      <c r="B584" s="1">
        <v>615</v>
      </c>
      <c r="C584" s="1" t="s">
        <v>622</v>
      </c>
      <c r="D584" s="1">
        <v>268.38069968474832</v>
      </c>
      <c r="E584" s="1">
        <v>169.217495982678</v>
      </c>
      <c r="G584" s="1">
        <v>99.163203702070575</v>
      </c>
      <c r="H584" s="1">
        <v>1953.0383304493366</v>
      </c>
      <c r="I584" s="1">
        <f t="shared" si="17"/>
        <v>2052.201534151407</v>
      </c>
      <c r="K584" s="1">
        <f>IFERROR(VLOOKUP(A584,'Raw Data - Approved 2014 SWCAP'!$F$4:$R$588,3,FALSE),0)</f>
        <v>169</v>
      </c>
      <c r="L584" s="1">
        <f t="shared" si="18"/>
        <v>0</v>
      </c>
    </row>
    <row r="585" spans="1:12">
      <c r="A585" s="1" t="s">
        <v>1240</v>
      </c>
      <c r="B585" s="1">
        <v>616</v>
      </c>
      <c r="C585" s="1" t="s">
        <v>623</v>
      </c>
      <c r="D585" s="1">
        <v>204.71792104454767</v>
      </c>
      <c r="E585" s="1">
        <v>261.97503732564098</v>
      </c>
      <c r="G585" s="1">
        <v>-57.257116281093822</v>
      </c>
      <c r="H585" s="1">
        <v>625.88232873569473</v>
      </c>
      <c r="I585" s="1">
        <f t="shared" si="17"/>
        <v>568.62521245460096</v>
      </c>
      <c r="K585" s="1">
        <f>IFERROR(VLOOKUP(A585,'Raw Data - Approved 2014 SWCAP'!$F$4:$R$588,3,FALSE),0)</f>
        <v>262</v>
      </c>
      <c r="L585" s="1">
        <f t="shared" si="18"/>
        <v>0</v>
      </c>
    </row>
    <row r="586" spans="1:12">
      <c r="A586" s="1" t="s">
        <v>1241</v>
      </c>
      <c r="B586" s="1">
        <v>617</v>
      </c>
      <c r="C586" s="1" t="s">
        <v>624</v>
      </c>
      <c r="D586" s="1">
        <v>148.49200101315097</v>
      </c>
      <c r="E586" s="1">
        <v>105.500867116249</v>
      </c>
      <c r="G586" s="1">
        <v>42.991133896901545</v>
      </c>
      <c r="H586" s="1">
        <v>990.82081639544504</v>
      </c>
      <c r="I586" s="1">
        <f t="shared" si="17"/>
        <v>1033.8119502923466</v>
      </c>
      <c r="K586" s="1">
        <f>IFERROR(VLOOKUP(A586,'Raw Data - Approved 2014 SWCAP'!$F$4:$R$588,3,FALSE),0)</f>
        <v>106</v>
      </c>
      <c r="L586" s="1">
        <f t="shared" si="18"/>
        <v>0</v>
      </c>
    </row>
    <row r="587" spans="1:12">
      <c r="A587" s="1" t="s">
        <v>1242</v>
      </c>
      <c r="B587" s="1">
        <v>618</v>
      </c>
      <c r="C587" s="1" t="s">
        <v>625</v>
      </c>
      <c r="D587" s="1">
        <v>104.93325773301366</v>
      </c>
      <c r="E587" s="1">
        <v>108.881749464264</v>
      </c>
      <c r="G587" s="1">
        <v>-3.9484917312503112</v>
      </c>
      <c r="H587" s="1">
        <v>1579.0086846520285</v>
      </c>
      <c r="I587" s="1">
        <f t="shared" si="17"/>
        <v>1575.0601929207783</v>
      </c>
      <c r="K587" s="1">
        <f>IFERROR(VLOOKUP(A587,'Raw Data - Approved 2014 SWCAP'!$F$4:$R$588,3,FALSE),0)</f>
        <v>109</v>
      </c>
      <c r="L587" s="1">
        <f t="shared" si="18"/>
        <v>0</v>
      </c>
    </row>
    <row r="588" spans="1:12">
      <c r="A588" s="1" t="s">
        <v>626</v>
      </c>
      <c r="B588" s="1">
        <v>619</v>
      </c>
      <c r="C588" s="1" t="s">
        <v>626</v>
      </c>
      <c r="D588" s="1">
        <v>60550.41874557954</v>
      </c>
      <c r="E588" s="1">
        <v>90095.083896372002</v>
      </c>
      <c r="G588" s="1">
        <v>-29544.665150792465</v>
      </c>
      <c r="H588" s="1">
        <v>44895.078482408346</v>
      </c>
      <c r="I588" s="1">
        <f t="shared" si="17"/>
        <v>15350.41333161588</v>
      </c>
      <c r="K588" s="1">
        <f>IFERROR(VLOOKUP(A588,'Raw Data - Approved 2014 SWCAP'!$F$4:$R$588,3,FALSE),0)</f>
        <v>90095</v>
      </c>
      <c r="L588" s="1">
        <f t="shared" si="18"/>
        <v>0</v>
      </c>
    </row>
    <row r="589" spans="1:12">
      <c r="C589" s="1" t="s">
        <v>629</v>
      </c>
      <c r="D589" s="2">
        <f>SUM(D20:D588)</f>
        <v>3086783.6094713043</v>
      </c>
      <c r="E589" s="2">
        <f>SUM(E20:E588)</f>
        <v>2696989.2507809848</v>
      </c>
      <c r="F589" s="2"/>
      <c r="G589" s="2">
        <f>SUM(G20:G588)</f>
        <v>419701.52620384225</v>
      </c>
      <c r="H589" s="2">
        <f>SUM(H20:H588)</f>
        <v>3093536.6923955316</v>
      </c>
      <c r="I589" s="2">
        <f>SUM(I20:I588)</f>
        <v>3513238.2185993725</v>
      </c>
    </row>
    <row r="591" spans="1:12">
      <c r="B591" s="3"/>
      <c r="C591" s="4" t="s">
        <v>20</v>
      </c>
      <c r="D591" s="3">
        <f>D18 + D589</f>
        <v>3234886.605856752</v>
      </c>
      <c r="E591" s="3">
        <f>E18 + E589</f>
        <v>2696989.2507809848</v>
      </c>
      <c r="F591" s="3"/>
      <c r="G591" s="3">
        <f>G18 + G589</f>
        <v>419701.52620384225</v>
      </c>
      <c r="H591" s="3">
        <f>H18 + H589</f>
        <v>3135408.1930679255</v>
      </c>
      <c r="I591" s="3">
        <f>I18 + I589</f>
        <v>3555109.7192717665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85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2:9">
      <c r="B1" s="7" t="s">
        <v>0</v>
      </c>
      <c r="C1" s="8"/>
      <c r="D1" s="8"/>
      <c r="E1" s="8"/>
      <c r="F1" s="8"/>
      <c r="G1" s="8"/>
      <c r="H1" s="8"/>
      <c r="I1" s="8"/>
    </row>
    <row r="2" spans="2:9">
      <c r="B2" s="7" t="s">
        <v>1</v>
      </c>
      <c r="C2" s="8"/>
      <c r="D2" s="8"/>
      <c r="E2" s="8"/>
      <c r="F2" s="8"/>
      <c r="G2" s="8"/>
      <c r="H2" s="8"/>
      <c r="I2" s="8"/>
    </row>
    <row r="3" spans="2:9">
      <c r="B3" s="7" t="s">
        <v>2</v>
      </c>
      <c r="C3" s="8"/>
      <c r="D3" s="8"/>
      <c r="E3" s="8"/>
      <c r="F3" s="8"/>
      <c r="G3" s="8"/>
      <c r="H3" s="8"/>
      <c r="I3" s="8"/>
    </row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7"/>
      <c r="C5" s="8"/>
      <c r="D5" s="8"/>
      <c r="E5" s="8"/>
      <c r="F5" s="8"/>
      <c r="G5" s="8"/>
      <c r="H5" s="8"/>
      <c r="I5" s="8"/>
    </row>
    <row r="6" spans="2:9">
      <c r="B6" s="7" t="s">
        <v>12</v>
      </c>
      <c r="C6" s="8"/>
      <c r="D6" s="8"/>
      <c r="E6" s="8"/>
      <c r="F6" s="8"/>
      <c r="G6" s="8"/>
      <c r="H6" s="8"/>
      <c r="I6" s="8"/>
    </row>
    <row r="7" spans="2:9">
      <c r="B7" s="7"/>
      <c r="C7" s="8"/>
      <c r="D7" s="8"/>
      <c r="E7" s="8"/>
      <c r="F7" s="8"/>
      <c r="G7" s="8"/>
      <c r="H7" s="8"/>
      <c r="I7" s="8"/>
    </row>
    <row r="8" spans="2:9" ht="33" customHeight="1">
      <c r="B8" s="5" t="s">
        <v>5</v>
      </c>
      <c r="C8" s="6" t="s">
        <v>6</v>
      </c>
      <c r="D8" s="13" t="s">
        <v>633</v>
      </c>
      <c r="E8" s="13" t="s">
        <v>636</v>
      </c>
      <c r="F8" s="13" t="s">
        <v>1265</v>
      </c>
      <c r="G8" s="13" t="s">
        <v>627</v>
      </c>
      <c r="H8" s="9" t="s">
        <v>634</v>
      </c>
      <c r="I8" s="9" t="s">
        <v>635</v>
      </c>
    </row>
    <row r="9" spans="2:9">
      <c r="B9" s="1">
        <v>3</v>
      </c>
      <c r="C9" s="1" t="s">
        <v>9</v>
      </c>
      <c r="D9" s="17">
        <v>3639.0902933721095</v>
      </c>
      <c r="E9" s="17">
        <v>0</v>
      </c>
      <c r="F9" s="17"/>
      <c r="G9" s="17">
        <v>0</v>
      </c>
      <c r="H9" s="1">
        <v>3629.5363772530118</v>
      </c>
      <c r="I9" s="1">
        <f>SUM(G9:H9)</f>
        <v>3629.5363772530118</v>
      </c>
    </row>
    <row r="10" spans="2:9">
      <c r="B10" s="1">
        <v>4</v>
      </c>
      <c r="C10" s="1" t="s">
        <v>10</v>
      </c>
      <c r="D10" s="1">
        <v>387.56581635633097</v>
      </c>
      <c r="E10" s="1">
        <v>0</v>
      </c>
      <c r="G10" s="1">
        <v>0</v>
      </c>
      <c r="H10" s="1">
        <v>386.54831720088492</v>
      </c>
      <c r="I10" s="1">
        <f t="shared" ref="I10:I17" si="0">SUM(G10:H10)</f>
        <v>386.54831720088492</v>
      </c>
    </row>
    <row r="11" spans="2:9">
      <c r="B11" s="1">
        <v>5</v>
      </c>
      <c r="C11" s="1" t="s">
        <v>11</v>
      </c>
      <c r="D11" s="1">
        <v>183.12552848664455</v>
      </c>
      <c r="E11" s="1">
        <v>0</v>
      </c>
      <c r="G11" s="1">
        <v>0</v>
      </c>
      <c r="H11" s="1">
        <v>182.64475834977455</v>
      </c>
      <c r="I11" s="1">
        <f t="shared" si="0"/>
        <v>182.64475834977455</v>
      </c>
    </row>
    <row r="12" spans="2:9">
      <c r="B12" s="1">
        <v>6</v>
      </c>
      <c r="C12" s="1" t="s">
        <v>12</v>
      </c>
      <c r="D12" s="1">
        <v>124.98612097800704</v>
      </c>
      <c r="E12" s="1">
        <v>0</v>
      </c>
      <c r="G12" s="1">
        <v>0</v>
      </c>
      <c r="H12" s="1">
        <v>124.65798762059897</v>
      </c>
      <c r="I12" s="1">
        <f t="shared" si="0"/>
        <v>124.65798762059897</v>
      </c>
    </row>
    <row r="13" spans="2:9">
      <c r="B13" s="1">
        <v>9</v>
      </c>
      <c r="C13" s="1" t="s">
        <v>15</v>
      </c>
      <c r="D13" s="1">
        <v>237.96936063322599</v>
      </c>
      <c r="E13" s="1">
        <v>0</v>
      </c>
      <c r="G13" s="1">
        <v>0</v>
      </c>
      <c r="H13" s="1">
        <v>237.31170772276619</v>
      </c>
      <c r="I13" s="1">
        <f t="shared" si="0"/>
        <v>237.31170772276619</v>
      </c>
    </row>
    <row r="14" spans="2:9">
      <c r="B14" s="1">
        <v>10</v>
      </c>
      <c r="C14" s="1" t="s">
        <v>16</v>
      </c>
      <c r="D14" s="1">
        <v>662.55823130173439</v>
      </c>
      <c r="E14" s="1">
        <v>0</v>
      </c>
      <c r="G14" s="1">
        <v>0</v>
      </c>
      <c r="H14" s="1">
        <v>660.72718318694683</v>
      </c>
      <c r="I14" s="1">
        <f t="shared" si="0"/>
        <v>660.72718318694683</v>
      </c>
    </row>
    <row r="15" spans="2:9">
      <c r="B15" s="1">
        <v>11</v>
      </c>
      <c r="C15" s="1" t="s">
        <v>17</v>
      </c>
      <c r="D15" s="1">
        <v>279.52100652343472</v>
      </c>
      <c r="E15" s="1">
        <v>0</v>
      </c>
      <c r="G15" s="1">
        <v>0</v>
      </c>
      <c r="H15" s="1">
        <v>278.74852134725228</v>
      </c>
      <c r="I15" s="1">
        <f t="shared" si="0"/>
        <v>278.74852134725228</v>
      </c>
    </row>
    <row r="16" spans="2:9">
      <c r="B16" s="1">
        <v>12</v>
      </c>
      <c r="C16" s="1" t="s">
        <v>18</v>
      </c>
      <c r="D16" s="1">
        <v>441.00993596573068</v>
      </c>
      <c r="E16" s="1">
        <v>0</v>
      </c>
      <c r="G16" s="1">
        <v>0</v>
      </c>
      <c r="H16" s="1">
        <v>439.79115945115007</v>
      </c>
      <c r="I16" s="1">
        <f t="shared" si="0"/>
        <v>439.79115945115007</v>
      </c>
    </row>
    <row r="17" spans="1:12">
      <c r="B17" s="1">
        <v>13</v>
      </c>
      <c r="C17" s="1" t="s">
        <v>19</v>
      </c>
      <c r="D17" s="1">
        <v>590.61400599401497</v>
      </c>
      <c r="E17" s="1">
        <v>0</v>
      </c>
      <c r="G17" s="1">
        <v>0</v>
      </c>
      <c r="H17" s="1">
        <v>588.98178317773852</v>
      </c>
      <c r="I17" s="1">
        <f t="shared" si="0"/>
        <v>588.98178317773852</v>
      </c>
    </row>
    <row r="18" spans="1:12">
      <c r="C18" s="1" t="s">
        <v>628</v>
      </c>
      <c r="D18" s="2">
        <f>SUM(D9:D17)</f>
        <v>6546.4402996112331</v>
      </c>
      <c r="E18" s="2">
        <f>SUM(E9:E17)</f>
        <v>0</v>
      </c>
      <c r="F18" s="2"/>
      <c r="G18" s="2">
        <f>SUM(G9:G17)</f>
        <v>0</v>
      </c>
      <c r="H18" s="2">
        <f>SUM(H9:H17)</f>
        <v>6528.9477953101223</v>
      </c>
      <c r="I18" s="2">
        <f>SUM(I9:I17)</f>
        <v>6528.9477953101223</v>
      </c>
    </row>
    <row r="20" spans="1:12">
      <c r="A20" s="1" t="s">
        <v>659</v>
      </c>
      <c r="B20" s="1">
        <v>14</v>
      </c>
      <c r="C20" s="1" t="s">
        <v>21</v>
      </c>
      <c r="D20" s="1">
        <v>391.8374641917282</v>
      </c>
      <c r="E20" s="1">
        <v>362.82079606365801</v>
      </c>
      <c r="G20" s="1">
        <v>29.016668128069973</v>
      </c>
      <c r="H20" s="1">
        <v>390.75458088243511</v>
      </c>
      <c r="I20" s="1">
        <f t="shared" ref="I20:I83" si="1">SUM(G20:H20)</f>
        <v>419.77124901050507</v>
      </c>
      <c r="K20" s="1">
        <f>IFERROR(VLOOKUP(A20,'Raw Data - Approved 2014 SWCAP'!$F$4:$R$588,9,FALSE),0)</f>
        <v>363</v>
      </c>
      <c r="L20" s="1">
        <f>ROUND(K20-E20,0)</f>
        <v>0</v>
      </c>
    </row>
    <row r="21" spans="1:12">
      <c r="A21" s="1" t="s">
        <v>660</v>
      </c>
      <c r="B21" s="1">
        <v>16</v>
      </c>
      <c r="C21" s="1" t="s">
        <v>23</v>
      </c>
      <c r="D21" s="1">
        <v>132.82010826040519</v>
      </c>
      <c r="E21" s="1">
        <v>133.706977389613</v>
      </c>
      <c r="G21" s="1">
        <v>-0.88686912920801442</v>
      </c>
      <c r="H21" s="1">
        <v>132.45304617084625</v>
      </c>
      <c r="I21" s="1">
        <f t="shared" si="1"/>
        <v>131.56617704163824</v>
      </c>
      <c r="K21" s="1">
        <f>IFERROR(VLOOKUP(A21,'Raw Data - Approved 2014 SWCAP'!$F$4:$R$588,9,FALSE),0)</f>
        <v>134</v>
      </c>
      <c r="L21" s="1">
        <f t="shared" ref="L21:L84" si="2">ROUND(K21-E21,0)</f>
        <v>0</v>
      </c>
    </row>
    <row r="22" spans="1:12">
      <c r="A22" s="1" t="s">
        <v>661</v>
      </c>
      <c r="B22" s="1">
        <v>17</v>
      </c>
      <c r="C22" s="1" t="s">
        <v>24</v>
      </c>
      <c r="D22" s="1">
        <v>0</v>
      </c>
      <c r="E22" s="1">
        <v>0.51524846778271005</v>
      </c>
      <c r="G22" s="1">
        <v>-0.51524846778270994</v>
      </c>
      <c r="H22" s="1">
        <v>0</v>
      </c>
      <c r="I22" s="1">
        <f t="shared" si="1"/>
        <v>-0.51524846778270994</v>
      </c>
      <c r="K22" s="1">
        <f>IFERROR(VLOOKUP(A22,'Raw Data - Approved 2014 SWCAP'!$F$4:$R$588,9,FALSE),0)</f>
        <v>1</v>
      </c>
      <c r="L22" s="1">
        <f t="shared" si="2"/>
        <v>0</v>
      </c>
    </row>
    <row r="23" spans="1:12">
      <c r="A23" s="1" t="s">
        <v>662</v>
      </c>
      <c r="B23" s="1">
        <v>18</v>
      </c>
      <c r="C23" s="1" t="s">
        <v>25</v>
      </c>
      <c r="D23" s="1">
        <v>21791.948613045341</v>
      </c>
      <c r="E23" s="1">
        <v>124</v>
      </c>
      <c r="F23" s="1">
        <f>13827.718338676-124</f>
        <v>13703.718338676001</v>
      </c>
      <c r="G23" s="1">
        <v>7964.2302743693035</v>
      </c>
      <c r="H23" s="1">
        <v>21731.720925556234</v>
      </c>
      <c r="I23" s="1">
        <f t="shared" si="1"/>
        <v>29695.951199925537</v>
      </c>
      <c r="K23" s="1">
        <f>IFERROR(VLOOKUP(A23,'Raw Data - Approved 2014 SWCAP'!$F$4:$R$588,9,FALSE),0)</f>
        <v>124</v>
      </c>
      <c r="L23" s="1">
        <f t="shared" si="2"/>
        <v>0</v>
      </c>
    </row>
    <row r="24" spans="1:12">
      <c r="A24" s="1" t="s">
        <v>663</v>
      </c>
      <c r="B24" s="1">
        <v>19</v>
      </c>
      <c r="C24" s="1" t="s">
        <v>26</v>
      </c>
      <c r="D24" s="1">
        <v>0</v>
      </c>
      <c r="E24" s="1">
        <v>7.9863512506319996</v>
      </c>
      <c r="G24" s="1">
        <v>-7.986351250632004</v>
      </c>
      <c r="H24" s="1">
        <v>0</v>
      </c>
      <c r="I24" s="1">
        <f t="shared" si="1"/>
        <v>-7.986351250632004</v>
      </c>
      <c r="K24" s="1">
        <f>IFERROR(VLOOKUP(A24,'Raw Data - Approved 2014 SWCAP'!$F$4:$R$588,9,FALSE),0)</f>
        <v>8</v>
      </c>
      <c r="L24" s="1">
        <f t="shared" si="2"/>
        <v>0</v>
      </c>
    </row>
    <row r="25" spans="1:12">
      <c r="A25" s="1" t="s">
        <v>664</v>
      </c>
      <c r="B25" s="1">
        <v>20</v>
      </c>
      <c r="C25" s="1" t="s">
        <v>27</v>
      </c>
      <c r="D25" s="1">
        <v>4.8083782362031942</v>
      </c>
      <c r="E25" s="1">
        <v>3.2632402959571598</v>
      </c>
      <c r="G25" s="1">
        <v>1.5451379402460312</v>
      </c>
      <c r="H25" s="1">
        <v>4.7950897862396529</v>
      </c>
      <c r="I25" s="1">
        <f t="shared" si="1"/>
        <v>6.3402277264856846</v>
      </c>
      <c r="K25" s="1">
        <f>IFERROR(VLOOKUP(A25,'Raw Data - Approved 2014 SWCAP'!$F$4:$R$588,9,FALSE),0)</f>
        <v>3</v>
      </c>
      <c r="L25" s="1">
        <f t="shared" si="2"/>
        <v>0</v>
      </c>
    </row>
    <row r="26" spans="1:12">
      <c r="A26" s="1" t="s">
        <v>665</v>
      </c>
      <c r="B26" s="1">
        <v>21</v>
      </c>
      <c r="C26" s="1" t="s">
        <v>28</v>
      </c>
      <c r="D26" s="1">
        <v>1041.9960210633526</v>
      </c>
      <c r="E26" s="1">
        <v>766.79281862349399</v>
      </c>
      <c r="G26" s="1">
        <v>275.20320243985861</v>
      </c>
      <c r="H26" s="1">
        <v>1039.116243566385</v>
      </c>
      <c r="I26" s="1">
        <f t="shared" si="1"/>
        <v>1314.3194460062437</v>
      </c>
      <c r="K26" s="1">
        <f>IFERROR(VLOOKUP(A26,'Raw Data - Approved 2014 SWCAP'!$F$4:$R$588,9,FALSE),0)</f>
        <v>767</v>
      </c>
      <c r="L26" s="1">
        <f t="shared" si="2"/>
        <v>0</v>
      </c>
    </row>
    <row r="27" spans="1:12">
      <c r="A27" s="1" t="s">
        <v>666</v>
      </c>
      <c r="B27" s="1">
        <v>22</v>
      </c>
      <c r="C27" s="1" t="s">
        <v>29</v>
      </c>
      <c r="D27" s="1">
        <v>2674.2334934590385</v>
      </c>
      <c r="E27" s="1">
        <v>3101.5556199825401</v>
      </c>
      <c r="G27" s="1">
        <v>-427.32212652350034</v>
      </c>
      <c r="H27" s="1">
        <v>2666.842613478424</v>
      </c>
      <c r="I27" s="1">
        <f t="shared" si="1"/>
        <v>2239.5204869549239</v>
      </c>
      <c r="K27" s="1">
        <f>IFERROR(VLOOKUP(A27,'Raw Data - Approved 2014 SWCAP'!$F$4:$R$588,9,FALSE),0)</f>
        <v>3102</v>
      </c>
      <c r="L27" s="1">
        <f t="shared" si="2"/>
        <v>0</v>
      </c>
    </row>
    <row r="28" spans="1:12">
      <c r="A28" s="1" t="s">
        <v>667</v>
      </c>
      <c r="B28" s="1">
        <v>23</v>
      </c>
      <c r="C28" s="1" t="s">
        <v>30</v>
      </c>
      <c r="D28" s="1">
        <v>86.369360016329068</v>
      </c>
      <c r="E28" s="1">
        <v>69.129169427513602</v>
      </c>
      <c r="G28" s="1">
        <v>17.240190588815491</v>
      </c>
      <c r="H28" s="1">
        <v>86.130669367927339</v>
      </c>
      <c r="I28" s="1">
        <f t="shared" si="1"/>
        <v>103.37085995674283</v>
      </c>
      <c r="K28" s="1">
        <f>IFERROR(VLOOKUP(A28,'Raw Data - Approved 2014 SWCAP'!$F$4:$R$588,9,FALSE),0)</f>
        <v>69</v>
      </c>
      <c r="L28" s="1">
        <f t="shared" si="2"/>
        <v>0</v>
      </c>
    </row>
    <row r="29" spans="1:12">
      <c r="A29" s="1" t="s">
        <v>668</v>
      </c>
      <c r="B29" s="1">
        <v>24</v>
      </c>
      <c r="C29" s="1" t="s">
        <v>31</v>
      </c>
      <c r="D29" s="1">
        <v>113.49587119792821</v>
      </c>
      <c r="E29" s="1">
        <v>95.492716029062194</v>
      </c>
      <c r="G29" s="1">
        <v>18.003155168865984</v>
      </c>
      <c r="H29" s="1">
        <v>113.18221363369443</v>
      </c>
      <c r="I29" s="1">
        <f t="shared" si="1"/>
        <v>131.18536880256042</v>
      </c>
      <c r="K29" s="1">
        <f>IFERROR(VLOOKUP(A29,'Raw Data - Approved 2014 SWCAP'!$F$4:$R$588,9,FALSE),0)</f>
        <v>95</v>
      </c>
      <c r="L29" s="1">
        <f t="shared" si="2"/>
        <v>0</v>
      </c>
    </row>
    <row r="30" spans="1:12">
      <c r="A30" s="1" t="s">
        <v>669</v>
      </c>
      <c r="B30" s="1">
        <v>25</v>
      </c>
      <c r="C30" s="1" t="s">
        <v>32</v>
      </c>
      <c r="D30" s="1">
        <v>0.27217235299263359</v>
      </c>
      <c r="E30" s="1">
        <v>0.25762423389135503</v>
      </c>
      <c r="G30" s="1">
        <v>1.4548119101278666E-2</v>
      </c>
      <c r="H30" s="1">
        <v>0.27142017657960299</v>
      </c>
      <c r="I30" s="1">
        <f t="shared" si="1"/>
        <v>0.28596829568088167</v>
      </c>
      <c r="K30" s="1">
        <f>IFERROR(VLOOKUP(A30,'Raw Data - Approved 2014 SWCAP'!$F$4:$R$588,9,FALSE),0)</f>
        <v>0</v>
      </c>
      <c r="L30" s="1">
        <f t="shared" si="2"/>
        <v>0</v>
      </c>
    </row>
    <row r="31" spans="1:12">
      <c r="A31" s="1" t="s">
        <v>670</v>
      </c>
      <c r="B31" s="1">
        <v>26</v>
      </c>
      <c r="C31" s="1" t="s">
        <v>33</v>
      </c>
      <c r="D31" s="1">
        <v>1617.4295697175573</v>
      </c>
      <c r="E31" s="1">
        <v>1508.0463904553601</v>
      </c>
      <c r="G31" s="1">
        <v>109.38317926219594</v>
      </c>
      <c r="H31" s="1">
        <v>1612.9596360203873</v>
      </c>
      <c r="I31" s="1">
        <f t="shared" si="1"/>
        <v>1722.3428152825832</v>
      </c>
      <c r="K31" s="1">
        <f>IFERROR(VLOOKUP(A31,'Raw Data - Approved 2014 SWCAP'!$F$4:$R$588,9,FALSE),0)</f>
        <v>1508</v>
      </c>
      <c r="L31" s="1">
        <f t="shared" si="2"/>
        <v>0</v>
      </c>
    </row>
    <row r="32" spans="1:12">
      <c r="A32" s="1" t="s">
        <v>671</v>
      </c>
      <c r="B32" s="1">
        <v>27</v>
      </c>
      <c r="C32" s="1" t="s">
        <v>34</v>
      </c>
      <c r="D32" s="1">
        <v>396.64584242793137</v>
      </c>
      <c r="E32" s="1">
        <v>387.63859726185899</v>
      </c>
      <c r="G32" s="1">
        <v>9.0072451660726429</v>
      </c>
      <c r="H32" s="1">
        <v>395.54967066867476</v>
      </c>
      <c r="I32" s="1">
        <f t="shared" si="1"/>
        <v>404.55691583474743</v>
      </c>
      <c r="K32" s="1">
        <f>IFERROR(VLOOKUP(A32,'Raw Data - Approved 2014 SWCAP'!$F$4:$R$588,9,FALSE),0)</f>
        <v>388</v>
      </c>
      <c r="L32" s="1">
        <f t="shared" si="2"/>
        <v>0</v>
      </c>
    </row>
    <row r="33" spans="1:12">
      <c r="A33" s="1" t="s">
        <v>672</v>
      </c>
      <c r="B33" s="1">
        <v>28</v>
      </c>
      <c r="C33" s="1" t="s">
        <v>35</v>
      </c>
      <c r="D33" s="1">
        <v>500.25278480046057</v>
      </c>
      <c r="E33" s="1">
        <v>443.88655499480501</v>
      </c>
      <c r="G33" s="1">
        <v>56.366229805656005</v>
      </c>
      <c r="H33" s="1">
        <v>498.87028455331028</v>
      </c>
      <c r="I33" s="1">
        <f t="shared" si="1"/>
        <v>555.23651435896625</v>
      </c>
      <c r="K33" s="1">
        <f>IFERROR(VLOOKUP(A33,'Raw Data - Approved 2014 SWCAP'!$F$4:$R$588,9,FALSE),0)</f>
        <v>444</v>
      </c>
      <c r="L33" s="1">
        <f t="shared" si="2"/>
        <v>0</v>
      </c>
    </row>
    <row r="34" spans="1:12">
      <c r="A34" s="1" t="s">
        <v>673</v>
      </c>
      <c r="B34" s="1">
        <v>29</v>
      </c>
      <c r="C34" s="1" t="s">
        <v>36</v>
      </c>
      <c r="D34" s="1">
        <v>520.12136656892289</v>
      </c>
      <c r="E34" s="1">
        <v>586.43863108135395</v>
      </c>
      <c r="G34" s="1">
        <v>-66.317264512431478</v>
      </c>
      <c r="H34" s="1">
        <v>518.68395744362124</v>
      </c>
      <c r="I34" s="1">
        <f t="shared" si="1"/>
        <v>452.36669293118973</v>
      </c>
      <c r="K34" s="1">
        <f>IFERROR(VLOOKUP(A34,'Raw Data - Approved 2014 SWCAP'!$F$4:$R$588,9,FALSE),0)</f>
        <v>586</v>
      </c>
      <c r="L34" s="1">
        <f t="shared" si="2"/>
        <v>0</v>
      </c>
    </row>
    <row r="35" spans="1:12">
      <c r="A35" s="1" t="s">
        <v>674</v>
      </c>
      <c r="B35" s="1">
        <v>30</v>
      </c>
      <c r="C35" s="1" t="s">
        <v>37</v>
      </c>
      <c r="D35" s="1">
        <v>0.27217235299263359</v>
      </c>
      <c r="E35" s="1">
        <v>0.25762423389135503</v>
      </c>
      <c r="G35" s="1">
        <v>1.4548119101278666E-2</v>
      </c>
      <c r="H35" s="1">
        <v>0.27142017657960299</v>
      </c>
      <c r="I35" s="1">
        <f t="shared" si="1"/>
        <v>0.28596829568088167</v>
      </c>
      <c r="K35" s="1">
        <f>IFERROR(VLOOKUP(A35,'Raw Data - Approved 2014 SWCAP'!$F$4:$R$588,9,FALSE),0)</f>
        <v>0</v>
      </c>
      <c r="L35" s="1">
        <f t="shared" si="2"/>
        <v>0</v>
      </c>
    </row>
    <row r="36" spans="1:12">
      <c r="A36" s="1" t="s">
        <v>675</v>
      </c>
      <c r="B36" s="1">
        <v>31</v>
      </c>
      <c r="C36" s="1" t="s">
        <v>38</v>
      </c>
      <c r="D36" s="1">
        <v>102.8811494312155</v>
      </c>
      <c r="E36" s="1">
        <v>77.029645933515098</v>
      </c>
      <c r="G36" s="1">
        <v>25.851503497700378</v>
      </c>
      <c r="H36" s="1">
        <v>102.59682674708992</v>
      </c>
      <c r="I36" s="1">
        <f t="shared" si="1"/>
        <v>128.4483302447903</v>
      </c>
      <c r="K36" s="1">
        <f>IFERROR(VLOOKUP(A36,'Raw Data - Approved 2014 SWCAP'!$F$4:$R$588,9,FALSE),0)</f>
        <v>77</v>
      </c>
      <c r="L36" s="1">
        <f t="shared" si="2"/>
        <v>0</v>
      </c>
    </row>
    <row r="37" spans="1:12">
      <c r="A37" s="1" t="s">
        <v>676</v>
      </c>
      <c r="B37" s="1">
        <v>32</v>
      </c>
      <c r="C37" s="1" t="s">
        <v>39</v>
      </c>
      <c r="D37" s="1">
        <v>260.74111416694302</v>
      </c>
      <c r="E37" s="1">
        <v>253.673995638354</v>
      </c>
      <c r="G37" s="1">
        <v>7.0671185285888303</v>
      </c>
      <c r="H37" s="1">
        <v>260.02052916325965</v>
      </c>
      <c r="I37" s="1">
        <f t="shared" si="1"/>
        <v>267.08764769184847</v>
      </c>
      <c r="K37" s="1">
        <f>IFERROR(VLOOKUP(A37,'Raw Data - Approved 2014 SWCAP'!$F$4:$R$588,9,FALSE),0)</f>
        <v>254</v>
      </c>
      <c r="L37" s="1">
        <f t="shared" si="2"/>
        <v>0</v>
      </c>
    </row>
    <row r="38" spans="1:12">
      <c r="A38" s="1" t="s">
        <v>677</v>
      </c>
      <c r="B38" s="1">
        <v>33</v>
      </c>
      <c r="C38" s="1" t="s">
        <v>40</v>
      </c>
      <c r="D38" s="1">
        <v>431.03028302266739</v>
      </c>
      <c r="E38" s="1">
        <v>441.567936889782</v>
      </c>
      <c r="G38" s="1">
        <v>-10.537653867114948</v>
      </c>
      <c r="H38" s="1">
        <v>429.83908630989788</v>
      </c>
      <c r="I38" s="1">
        <f t="shared" si="1"/>
        <v>419.30143244278293</v>
      </c>
      <c r="K38" s="1">
        <f>IFERROR(VLOOKUP(A38,'Raw Data - Approved 2014 SWCAP'!$F$4:$R$588,9,FALSE),0)</f>
        <v>442</v>
      </c>
      <c r="L38" s="1">
        <f t="shared" si="2"/>
        <v>0</v>
      </c>
    </row>
    <row r="39" spans="1:12">
      <c r="A39" s="1" t="s">
        <v>678</v>
      </c>
      <c r="B39" s="1">
        <v>34</v>
      </c>
      <c r="C39" s="1" t="s">
        <v>41</v>
      </c>
      <c r="D39" s="1">
        <v>63.779054717940483</v>
      </c>
      <c r="E39" s="1">
        <v>83.298502291538099</v>
      </c>
      <c r="G39" s="1">
        <v>-19.519447573597624</v>
      </c>
      <c r="H39" s="1">
        <v>63.602794711820302</v>
      </c>
      <c r="I39" s="1">
        <f t="shared" si="1"/>
        <v>44.083347138222678</v>
      </c>
      <c r="K39" s="1">
        <f>IFERROR(VLOOKUP(A39,'Raw Data - Approved 2014 SWCAP'!$F$4:$R$588,9,FALSE),0)</f>
        <v>83</v>
      </c>
      <c r="L39" s="1">
        <f t="shared" si="2"/>
        <v>0</v>
      </c>
    </row>
    <row r="40" spans="1:12">
      <c r="A40" s="1" t="s">
        <v>679</v>
      </c>
      <c r="B40" s="1">
        <v>35</v>
      </c>
      <c r="C40" s="1" t="s">
        <v>42</v>
      </c>
      <c r="D40" s="1">
        <v>551.8748077513967</v>
      </c>
      <c r="E40" s="1">
        <v>659.26041452797699</v>
      </c>
      <c r="G40" s="1">
        <v>-107.38560677658056</v>
      </c>
      <c r="H40" s="1">
        <v>550.34964471124169</v>
      </c>
      <c r="I40" s="1">
        <f t="shared" si="1"/>
        <v>442.96403793466112</v>
      </c>
      <c r="K40" s="1">
        <f>IFERROR(VLOOKUP(A40,'Raw Data - Approved 2014 SWCAP'!$F$4:$R$588,9,FALSE),0)</f>
        <v>659</v>
      </c>
      <c r="L40" s="1">
        <f t="shared" si="2"/>
        <v>0</v>
      </c>
    </row>
    <row r="41" spans="1:12">
      <c r="A41" s="1" t="s">
        <v>680</v>
      </c>
      <c r="B41" s="1">
        <v>36</v>
      </c>
      <c r="C41" s="1" t="s">
        <v>43</v>
      </c>
      <c r="D41" s="1">
        <v>209.84488415732054</v>
      </c>
      <c r="E41" s="1">
        <v>192.53117746147299</v>
      </c>
      <c r="G41" s="1">
        <v>17.31370669584792</v>
      </c>
      <c r="H41" s="1">
        <v>209.26495614287387</v>
      </c>
      <c r="I41" s="1">
        <f t="shared" si="1"/>
        <v>226.57866283872178</v>
      </c>
      <c r="K41" s="1">
        <f>IFERROR(VLOOKUP(A41,'Raw Data - Approved 2014 SWCAP'!$F$4:$R$588,9,FALSE),0)</f>
        <v>193</v>
      </c>
      <c r="L41" s="1">
        <f t="shared" si="2"/>
        <v>0</v>
      </c>
    </row>
    <row r="42" spans="1:12">
      <c r="A42" s="1" t="s">
        <v>681</v>
      </c>
      <c r="B42" s="1">
        <v>37</v>
      </c>
      <c r="C42" s="1" t="s">
        <v>44</v>
      </c>
      <c r="D42" s="1">
        <v>285.96241887759368</v>
      </c>
      <c r="E42" s="1">
        <v>271.10656879833601</v>
      </c>
      <c r="G42" s="1">
        <v>14.855850079257859</v>
      </c>
      <c r="H42" s="1">
        <v>285.17213219296957</v>
      </c>
      <c r="I42" s="1">
        <f t="shared" si="1"/>
        <v>300.0279822722274</v>
      </c>
      <c r="K42" s="1">
        <f>IFERROR(VLOOKUP(A42,'Raw Data - Approved 2014 SWCAP'!$F$4:$R$588,9,FALSE),0)</f>
        <v>271</v>
      </c>
      <c r="L42" s="1">
        <f t="shared" si="2"/>
        <v>0</v>
      </c>
    </row>
    <row r="43" spans="1:12">
      <c r="A43" s="1" t="s">
        <v>684</v>
      </c>
      <c r="B43" s="1">
        <v>40</v>
      </c>
      <c r="C43" s="1" t="s">
        <v>47</v>
      </c>
      <c r="D43" s="1">
        <v>112.31645766829348</v>
      </c>
      <c r="E43" s="1">
        <v>0.343498978521807</v>
      </c>
      <c r="G43" s="1">
        <v>111.97295868977167</v>
      </c>
      <c r="H43" s="1">
        <v>112.00605953518283</v>
      </c>
      <c r="I43" s="1">
        <f t="shared" si="1"/>
        <v>223.9790182249545</v>
      </c>
      <c r="K43" s="1">
        <f>IFERROR(VLOOKUP(A43,'Raw Data - Approved 2014 SWCAP'!$F$4:$R$588,9,FALSE),0)</f>
        <v>0</v>
      </c>
      <c r="L43" s="1">
        <f t="shared" si="2"/>
        <v>0</v>
      </c>
    </row>
    <row r="44" spans="1:12">
      <c r="A44" s="1" t="s">
        <v>685</v>
      </c>
      <c r="B44" s="1">
        <v>41</v>
      </c>
      <c r="C44" s="1" t="s">
        <v>48</v>
      </c>
      <c r="D44" s="1">
        <v>37264.356320761894</v>
      </c>
      <c r="E44" s="1">
        <v>23868</v>
      </c>
      <c r="F44" s="1">
        <f>23863.6707517294-E44</f>
        <v>-4.3292482705983275</v>
      </c>
      <c r="G44" s="1">
        <v>13400.685569032497</v>
      </c>
      <c r="H44" s="1">
        <v>37161.366783029385</v>
      </c>
      <c r="I44" s="1">
        <f t="shared" si="1"/>
        <v>50562.052352061881</v>
      </c>
      <c r="K44" s="1">
        <f>IFERROR(VLOOKUP(A44,'Raw Data - Approved 2014 SWCAP'!$F$4:$R$588,9,FALSE),0)</f>
        <v>23868</v>
      </c>
      <c r="L44" s="1">
        <f t="shared" si="2"/>
        <v>0</v>
      </c>
    </row>
    <row r="45" spans="1:12">
      <c r="A45" s="1" t="s">
        <v>687</v>
      </c>
      <c r="B45" s="1">
        <v>43</v>
      </c>
      <c r="C45" s="1" t="s">
        <v>50</v>
      </c>
      <c r="D45" s="1">
        <v>0.63506882364947848</v>
      </c>
      <c r="E45" s="1">
        <v>0</v>
      </c>
      <c r="G45" s="1">
        <v>0</v>
      </c>
      <c r="H45" s="1">
        <v>0.63331374535240703</v>
      </c>
      <c r="I45" s="1">
        <f t="shared" si="1"/>
        <v>0.63331374535240703</v>
      </c>
      <c r="K45" s="1">
        <f>IFERROR(VLOOKUP(A45,'Raw Data - Approved 2014 SWCAP'!$F$4:$R$588,9,FALSE),0)</f>
        <v>0</v>
      </c>
      <c r="L45" s="1">
        <f t="shared" si="2"/>
        <v>0</v>
      </c>
    </row>
    <row r="46" spans="1:12">
      <c r="A46" s="1" t="s">
        <v>690</v>
      </c>
      <c r="B46" s="1">
        <v>46</v>
      </c>
      <c r="C46" s="1" t="s">
        <v>53</v>
      </c>
      <c r="D46" s="1">
        <v>0.72579294131368965</v>
      </c>
      <c r="E46" s="1">
        <v>0.68699795704361299</v>
      </c>
      <c r="G46" s="1">
        <v>3.8794984270076445E-2</v>
      </c>
      <c r="H46" s="1">
        <v>0.72378713754560797</v>
      </c>
      <c r="I46" s="1">
        <f t="shared" si="1"/>
        <v>0.76258212181568441</v>
      </c>
      <c r="K46" s="1">
        <f>IFERROR(VLOOKUP(A46,'Raw Data - Approved 2014 SWCAP'!$F$4:$R$588,9,FALSE),0)</f>
        <v>1</v>
      </c>
      <c r="L46" s="1">
        <f t="shared" si="2"/>
        <v>0</v>
      </c>
    </row>
    <row r="47" spans="1:12">
      <c r="A47" s="1" t="s">
        <v>691</v>
      </c>
      <c r="B47" s="1">
        <v>47</v>
      </c>
      <c r="C47" s="1" t="s">
        <v>54</v>
      </c>
      <c r="D47" s="1">
        <v>69.494674130785782</v>
      </c>
      <c r="E47" s="1">
        <v>54.272838606445397</v>
      </c>
      <c r="G47" s="1">
        <v>15.221835524340342</v>
      </c>
      <c r="H47" s="1">
        <v>69.302618419991973</v>
      </c>
      <c r="I47" s="1">
        <f t="shared" si="1"/>
        <v>84.524453944332322</v>
      </c>
      <c r="K47" s="1">
        <f>IFERROR(VLOOKUP(A47,'Raw Data - Approved 2014 SWCAP'!$F$4:$R$588,9,FALSE),0)</f>
        <v>54</v>
      </c>
      <c r="L47" s="1">
        <f t="shared" si="2"/>
        <v>0</v>
      </c>
    </row>
    <row r="48" spans="1:12">
      <c r="A48" s="1" t="s">
        <v>692</v>
      </c>
      <c r="B48" s="1">
        <v>48</v>
      </c>
      <c r="C48" s="1" t="s">
        <v>55</v>
      </c>
      <c r="D48" s="1">
        <v>0</v>
      </c>
      <c r="E48" s="1">
        <v>96.523212964627604</v>
      </c>
      <c r="G48" s="1">
        <v>-96.523212964627646</v>
      </c>
      <c r="H48" s="1">
        <v>0</v>
      </c>
      <c r="I48" s="1">
        <f t="shared" si="1"/>
        <v>-96.523212964627646</v>
      </c>
      <c r="K48" s="1">
        <f>IFERROR(VLOOKUP(A48,'Raw Data - Approved 2014 SWCAP'!$F$4:$R$588,9,FALSE),0)</f>
        <v>97</v>
      </c>
      <c r="L48" s="1">
        <f t="shared" si="2"/>
        <v>0</v>
      </c>
    </row>
    <row r="49" spans="1:12">
      <c r="A49" s="1" t="s">
        <v>694</v>
      </c>
      <c r="B49" s="1">
        <v>50</v>
      </c>
      <c r="C49" s="1" t="s">
        <v>57</v>
      </c>
      <c r="D49" s="1">
        <v>148.42465649864954</v>
      </c>
      <c r="E49" s="1">
        <v>156.807283695205</v>
      </c>
      <c r="G49" s="1">
        <v>-8.3826271965551822</v>
      </c>
      <c r="H49" s="1">
        <v>148.01446962807682</v>
      </c>
      <c r="I49" s="1">
        <f t="shared" si="1"/>
        <v>139.63184243152165</v>
      </c>
      <c r="K49" s="1">
        <f>IFERROR(VLOOKUP(A49,'Raw Data - Approved 2014 SWCAP'!$F$4:$R$588,9,FALSE),0)</f>
        <v>157</v>
      </c>
      <c r="L49" s="1">
        <f t="shared" si="2"/>
        <v>0</v>
      </c>
    </row>
    <row r="50" spans="1:12">
      <c r="A50" s="1" t="s">
        <v>695</v>
      </c>
      <c r="B50" s="1">
        <v>51</v>
      </c>
      <c r="C50" s="1" t="s">
        <v>58</v>
      </c>
      <c r="D50" s="1">
        <v>79.292878838520593</v>
      </c>
      <c r="E50" s="1">
        <v>78.661266081493693</v>
      </c>
      <c r="G50" s="1">
        <v>0.63161275702688213</v>
      </c>
      <c r="H50" s="1">
        <v>79.07374477685768</v>
      </c>
      <c r="I50" s="1">
        <f t="shared" si="1"/>
        <v>79.705357533884566</v>
      </c>
      <c r="K50" s="1">
        <f>IFERROR(VLOOKUP(A50,'Raw Data - Approved 2014 SWCAP'!$F$4:$R$588,9,FALSE),0)</f>
        <v>79</v>
      </c>
      <c r="L50" s="1">
        <f t="shared" si="2"/>
        <v>0</v>
      </c>
    </row>
    <row r="51" spans="1:12">
      <c r="A51" s="1" t="s">
        <v>696</v>
      </c>
      <c r="B51" s="1">
        <v>52</v>
      </c>
      <c r="C51" s="1" t="s">
        <v>59</v>
      </c>
      <c r="D51" s="1">
        <v>1718.3147885601602</v>
      </c>
      <c r="E51" s="1">
        <v>516.10721522901395</v>
      </c>
      <c r="G51" s="1">
        <v>1202.2075733311458</v>
      </c>
      <c r="H51" s="1">
        <v>1713.5660481392267</v>
      </c>
      <c r="I51" s="1">
        <f t="shared" si="1"/>
        <v>2915.7736214703727</v>
      </c>
      <c r="K51" s="1">
        <f>IFERROR(VLOOKUP(A51,'Raw Data - Approved 2014 SWCAP'!$F$4:$R$588,9,FALSE),0)</f>
        <v>516</v>
      </c>
      <c r="L51" s="1">
        <f t="shared" si="2"/>
        <v>0</v>
      </c>
    </row>
    <row r="52" spans="1:12">
      <c r="A52" s="1" t="s">
        <v>697</v>
      </c>
      <c r="B52" s="1">
        <v>53</v>
      </c>
      <c r="C52" s="1" t="s">
        <v>60</v>
      </c>
      <c r="D52" s="1">
        <v>3.5382405889042374</v>
      </c>
      <c r="E52" s="1">
        <v>6.6982300811752298</v>
      </c>
      <c r="G52" s="1">
        <v>-3.1599894922709924</v>
      </c>
      <c r="H52" s="1">
        <v>3.528462295534839</v>
      </c>
      <c r="I52" s="1">
        <f t="shared" si="1"/>
        <v>0.36847280326384668</v>
      </c>
      <c r="K52" s="1">
        <f>IFERROR(VLOOKUP(A52,'Raw Data - Approved 2014 SWCAP'!$F$4:$R$588,9,FALSE),0)</f>
        <v>7</v>
      </c>
      <c r="L52" s="1">
        <f t="shared" si="2"/>
        <v>0</v>
      </c>
    </row>
    <row r="53" spans="1:12">
      <c r="A53" s="1" t="s">
        <v>698</v>
      </c>
      <c r="B53" s="1">
        <v>54</v>
      </c>
      <c r="C53" s="1" t="s">
        <v>61</v>
      </c>
      <c r="D53" s="1">
        <v>7.7115500014579528</v>
      </c>
      <c r="E53" s="1">
        <v>5.6677331456098097</v>
      </c>
      <c r="G53" s="1">
        <v>2.0438168558481435</v>
      </c>
      <c r="H53" s="1">
        <v>7.6902383364220857</v>
      </c>
      <c r="I53" s="1">
        <f t="shared" si="1"/>
        <v>9.7340551922702296</v>
      </c>
      <c r="K53" s="1">
        <f>IFERROR(VLOOKUP(A53,'Raw Data - Approved 2014 SWCAP'!$F$4:$R$588,9,FALSE),0)</f>
        <v>6</v>
      </c>
      <c r="L53" s="1">
        <f t="shared" si="2"/>
        <v>0</v>
      </c>
    </row>
    <row r="54" spans="1:12">
      <c r="A54" s="1" t="s">
        <v>699</v>
      </c>
      <c r="B54" s="1">
        <v>55</v>
      </c>
      <c r="C54" s="1" t="s">
        <v>62</v>
      </c>
      <c r="D54" s="1">
        <v>6.441412354158996</v>
      </c>
      <c r="E54" s="1">
        <v>6.6123553365447796</v>
      </c>
      <c r="G54" s="1">
        <v>-0.17094298238578148</v>
      </c>
      <c r="H54" s="1">
        <v>6.4236108457172714</v>
      </c>
      <c r="I54" s="1">
        <f t="shared" si="1"/>
        <v>6.2526678633314896</v>
      </c>
      <c r="K54" s="1">
        <f>IFERROR(VLOOKUP(A54,'Raw Data - Approved 2014 SWCAP'!$F$4:$R$588,9,FALSE),0)</f>
        <v>7</v>
      </c>
      <c r="L54" s="1">
        <f t="shared" si="2"/>
        <v>0</v>
      </c>
    </row>
    <row r="55" spans="1:12">
      <c r="A55" s="1" t="s">
        <v>700</v>
      </c>
      <c r="B55" s="1">
        <v>56</v>
      </c>
      <c r="C55" s="1" t="s">
        <v>63</v>
      </c>
      <c r="D55" s="1">
        <v>6.6228605894874182</v>
      </c>
      <c r="E55" s="1">
        <v>12.0224642482632</v>
      </c>
      <c r="G55" s="1">
        <v>-5.3996036587758143</v>
      </c>
      <c r="H55" s="1">
        <v>6.604557630103673</v>
      </c>
      <c r="I55" s="1">
        <f t="shared" si="1"/>
        <v>1.2049539713278588</v>
      </c>
      <c r="K55" s="1">
        <f>IFERROR(VLOOKUP(A55,'Raw Data - Approved 2014 SWCAP'!$F$4:$R$588,9,FALSE),0)</f>
        <v>12</v>
      </c>
      <c r="L55" s="1">
        <f t="shared" si="2"/>
        <v>0</v>
      </c>
    </row>
    <row r="56" spans="1:12">
      <c r="A56" s="1" t="s">
        <v>701</v>
      </c>
      <c r="B56" s="1">
        <v>57</v>
      </c>
      <c r="C56" s="1" t="s">
        <v>64</v>
      </c>
      <c r="D56" s="1">
        <v>104.87708001982816</v>
      </c>
      <c r="E56" s="1">
        <v>105.45418640619501</v>
      </c>
      <c r="G56" s="1">
        <v>-0.57710638636647282</v>
      </c>
      <c r="H56" s="1">
        <v>104.58724137534035</v>
      </c>
      <c r="I56" s="1">
        <f t="shared" si="1"/>
        <v>104.01013498897389</v>
      </c>
      <c r="K56" s="1">
        <f>IFERROR(VLOOKUP(A56,'Raw Data - Approved 2014 SWCAP'!$F$4:$R$588,9,FALSE),0)</f>
        <v>105</v>
      </c>
      <c r="L56" s="1">
        <f t="shared" si="2"/>
        <v>0</v>
      </c>
    </row>
    <row r="57" spans="1:12">
      <c r="A57" s="1" t="s">
        <v>702</v>
      </c>
      <c r="B57" s="1">
        <v>58</v>
      </c>
      <c r="C57" s="1" t="s">
        <v>65</v>
      </c>
      <c r="D57" s="1">
        <v>8.5280670604358537</v>
      </c>
      <c r="E57" s="1">
        <v>8.6733492076756207</v>
      </c>
      <c r="G57" s="1">
        <v>-0.14528214723976335</v>
      </c>
      <c r="H57" s="1">
        <v>8.504498866160894</v>
      </c>
      <c r="I57" s="1">
        <f t="shared" si="1"/>
        <v>8.3592167189211306</v>
      </c>
      <c r="K57" s="1">
        <f>IFERROR(VLOOKUP(A57,'Raw Data - Approved 2014 SWCAP'!$F$4:$R$588,9,FALSE),0)</f>
        <v>9</v>
      </c>
      <c r="L57" s="1">
        <f t="shared" si="2"/>
        <v>0</v>
      </c>
    </row>
    <row r="58" spans="1:12">
      <c r="A58" s="1" t="s">
        <v>703</v>
      </c>
      <c r="B58" s="1">
        <v>59</v>
      </c>
      <c r="C58" s="1" t="s">
        <v>66</v>
      </c>
      <c r="D58" s="1">
        <v>37.831957065976077</v>
      </c>
      <c r="E58" s="1">
        <v>13.9975833747636</v>
      </c>
      <c r="G58" s="1">
        <v>23.834373691212456</v>
      </c>
      <c r="H58" s="1">
        <v>37.72740454456482</v>
      </c>
      <c r="I58" s="1">
        <f t="shared" si="1"/>
        <v>61.561778235777275</v>
      </c>
      <c r="K58" s="1">
        <f>IFERROR(VLOOKUP(A58,'Raw Data - Approved 2014 SWCAP'!$F$4:$R$588,9,FALSE),0)</f>
        <v>14</v>
      </c>
      <c r="L58" s="1">
        <f t="shared" si="2"/>
        <v>0</v>
      </c>
    </row>
    <row r="59" spans="1:12">
      <c r="A59" s="1" t="s">
        <v>704</v>
      </c>
      <c r="B59" s="1">
        <v>60</v>
      </c>
      <c r="C59" s="1" t="s">
        <v>67</v>
      </c>
      <c r="D59" s="1">
        <v>1.9052064709484355</v>
      </c>
      <c r="E59" s="1">
        <v>1.1163716801958701</v>
      </c>
      <c r="G59" s="1">
        <v>0.78883479075256402</v>
      </c>
      <c r="H59" s="1">
        <v>1.899941236057221</v>
      </c>
      <c r="I59" s="1">
        <f t="shared" si="1"/>
        <v>2.6887760268097849</v>
      </c>
      <c r="K59" s="1">
        <f>IFERROR(VLOOKUP(A59,'Raw Data - Approved 2014 SWCAP'!$F$4:$R$588,9,FALSE),0)</f>
        <v>1</v>
      </c>
      <c r="L59" s="1">
        <f t="shared" si="2"/>
        <v>0</v>
      </c>
    </row>
    <row r="60" spans="1:12">
      <c r="A60" s="1" t="s">
        <v>705</v>
      </c>
      <c r="B60" s="1">
        <v>61</v>
      </c>
      <c r="C60" s="1" t="s">
        <v>68</v>
      </c>
      <c r="D60" s="1">
        <v>358.26954065597005</v>
      </c>
      <c r="E60" s="1">
        <v>216.31848172410801</v>
      </c>
      <c r="G60" s="1">
        <v>141.95105893186232</v>
      </c>
      <c r="H60" s="1">
        <v>357.27942577095075</v>
      </c>
      <c r="I60" s="1">
        <f t="shared" si="1"/>
        <v>499.2304847028131</v>
      </c>
      <c r="K60" s="1">
        <f>IFERROR(VLOOKUP(A60,'Raw Data - Approved 2014 SWCAP'!$F$4:$R$588,9,FALSE),0)</f>
        <v>216</v>
      </c>
      <c r="L60" s="1">
        <f t="shared" si="2"/>
        <v>0</v>
      </c>
    </row>
    <row r="61" spans="1:12">
      <c r="A61" s="1" t="s">
        <v>706</v>
      </c>
      <c r="B61" s="1">
        <v>62</v>
      </c>
      <c r="C61" s="1" t="s">
        <v>69</v>
      </c>
      <c r="D61" s="1">
        <v>3.0846200005831812</v>
      </c>
      <c r="E61" s="1">
        <v>2.9197413174353599</v>
      </c>
      <c r="G61" s="1">
        <v>0.16487868314782489</v>
      </c>
      <c r="H61" s="1">
        <v>3.076095334568834</v>
      </c>
      <c r="I61" s="1">
        <f t="shared" si="1"/>
        <v>3.2409740177166588</v>
      </c>
      <c r="K61" s="1">
        <f>IFERROR(VLOOKUP(A61,'Raw Data - Approved 2014 SWCAP'!$F$4:$R$588,9,FALSE),0)</f>
        <v>3</v>
      </c>
      <c r="L61" s="1">
        <f t="shared" si="2"/>
        <v>0</v>
      </c>
    </row>
    <row r="62" spans="1:12">
      <c r="A62" s="1" t="s">
        <v>707</v>
      </c>
      <c r="B62" s="1">
        <v>63</v>
      </c>
      <c r="C62" s="1" t="s">
        <v>70</v>
      </c>
      <c r="D62" s="1">
        <v>17.781927062185396</v>
      </c>
      <c r="E62" s="1">
        <v>7.9863512506319996</v>
      </c>
      <c r="G62" s="1">
        <v>9.7955758115533929</v>
      </c>
      <c r="H62" s="1">
        <v>17.732784869867395</v>
      </c>
      <c r="I62" s="1">
        <f t="shared" si="1"/>
        <v>27.528360681420786</v>
      </c>
      <c r="K62" s="1">
        <f>IFERROR(VLOOKUP(A62,'Raw Data - Approved 2014 SWCAP'!$F$4:$R$588,9,FALSE),0)</f>
        <v>8</v>
      </c>
      <c r="L62" s="1">
        <f t="shared" si="2"/>
        <v>0</v>
      </c>
    </row>
    <row r="63" spans="1:12">
      <c r="A63" s="1" t="s">
        <v>708</v>
      </c>
      <c r="B63" s="1">
        <v>64</v>
      </c>
      <c r="C63" s="1" t="s">
        <v>71</v>
      </c>
      <c r="D63" s="1">
        <v>0.27217235299263359</v>
      </c>
      <c r="E63" s="1">
        <v>0.25762423389135503</v>
      </c>
      <c r="G63" s="1">
        <v>1.4548119101278666E-2</v>
      </c>
      <c r="H63" s="1">
        <v>0.27142017657960299</v>
      </c>
      <c r="I63" s="1">
        <f t="shared" si="1"/>
        <v>0.28596829568088167</v>
      </c>
      <c r="K63" s="1">
        <f>IFERROR(VLOOKUP(A63,'Raw Data - Approved 2014 SWCAP'!$F$4:$R$588,9,FALSE),0)</f>
        <v>0</v>
      </c>
      <c r="L63" s="1">
        <f t="shared" si="2"/>
        <v>0</v>
      </c>
    </row>
    <row r="64" spans="1:12">
      <c r="A64" s="1" t="s">
        <v>1243</v>
      </c>
      <c r="B64" s="1">
        <v>65</v>
      </c>
      <c r="C64" s="1" t="s">
        <v>72</v>
      </c>
      <c r="D64" s="1">
        <v>19.596409415469619</v>
      </c>
      <c r="E64" s="1">
        <v>0</v>
      </c>
      <c r="G64" s="1">
        <v>0</v>
      </c>
      <c r="H64" s="1">
        <v>19.542252713731415</v>
      </c>
      <c r="I64" s="1">
        <f t="shared" si="1"/>
        <v>19.542252713731415</v>
      </c>
      <c r="K64" s="1">
        <f>IFERROR(VLOOKUP(A64,'Raw Data - Approved 2014 SWCAP'!$F$4:$R$588,9,FALSE),0)</f>
        <v>0</v>
      </c>
      <c r="L64" s="1">
        <f t="shared" si="2"/>
        <v>0</v>
      </c>
    </row>
    <row r="65" spans="1:12">
      <c r="A65" s="1" t="s">
        <v>709</v>
      </c>
      <c r="B65" s="1">
        <v>66</v>
      </c>
      <c r="C65" s="1" t="s">
        <v>73</v>
      </c>
      <c r="D65" s="1">
        <v>89.181807663919614</v>
      </c>
      <c r="E65" s="1">
        <v>48.5192307162052</v>
      </c>
      <c r="G65" s="1">
        <v>40.662576947714435</v>
      </c>
      <c r="H65" s="1">
        <v>88.935344525916577</v>
      </c>
      <c r="I65" s="1">
        <f t="shared" si="1"/>
        <v>129.597921473631</v>
      </c>
      <c r="K65" s="1">
        <f>IFERROR(VLOOKUP(A65,'Raw Data - Approved 2014 SWCAP'!$F$4:$R$588,9,FALSE),0)</f>
        <v>49</v>
      </c>
      <c r="L65" s="1">
        <f t="shared" si="2"/>
        <v>0</v>
      </c>
    </row>
    <row r="66" spans="1:12">
      <c r="A66" s="1" t="s">
        <v>710</v>
      </c>
      <c r="B66" s="1">
        <v>67</v>
      </c>
      <c r="C66" s="1" t="s">
        <v>74</v>
      </c>
      <c r="D66" s="1">
        <v>2.7217235299263365</v>
      </c>
      <c r="E66" s="1">
        <v>3.6926140191094201</v>
      </c>
      <c r="G66" s="1">
        <v>-0.97089048918308496</v>
      </c>
      <c r="H66" s="1">
        <v>2.7142017657960302</v>
      </c>
      <c r="I66" s="1">
        <f t="shared" si="1"/>
        <v>1.7433112766129453</v>
      </c>
      <c r="K66" s="1">
        <f>IFERROR(VLOOKUP(A66,'Raw Data - Approved 2014 SWCAP'!$F$4:$R$588,9,FALSE),0)</f>
        <v>4</v>
      </c>
      <c r="L66" s="1">
        <f t="shared" si="2"/>
        <v>0</v>
      </c>
    </row>
    <row r="67" spans="1:12">
      <c r="A67" s="1" t="s">
        <v>711</v>
      </c>
      <c r="B67" s="1">
        <v>68</v>
      </c>
      <c r="C67" s="1" t="s">
        <v>75</v>
      </c>
      <c r="D67" s="1">
        <v>0.9979652943063233</v>
      </c>
      <c r="E67" s="1">
        <v>0.94462219093496802</v>
      </c>
      <c r="G67" s="1">
        <v>5.3343103371355116E-2</v>
      </c>
      <c r="H67" s="1">
        <v>0.99520731412521102</v>
      </c>
      <c r="I67" s="1">
        <f t="shared" si="1"/>
        <v>1.0485504174965661</v>
      </c>
      <c r="K67" s="1">
        <f>IFERROR(VLOOKUP(A67,'Raw Data - Approved 2014 SWCAP'!$F$4:$R$588,9,FALSE),0)</f>
        <v>1</v>
      </c>
      <c r="L67" s="1">
        <f t="shared" si="2"/>
        <v>0</v>
      </c>
    </row>
    <row r="68" spans="1:12">
      <c r="A68" s="1" t="s">
        <v>714</v>
      </c>
      <c r="B68" s="1">
        <v>71</v>
      </c>
      <c r="C68" s="1" t="s">
        <v>78</v>
      </c>
      <c r="D68" s="1">
        <v>770.61065543980999</v>
      </c>
      <c r="E68" s="1">
        <v>888.97535641443505</v>
      </c>
      <c r="G68" s="1">
        <v>-118.36470097462551</v>
      </c>
      <c r="H68" s="1">
        <v>768.48099328904925</v>
      </c>
      <c r="I68" s="1">
        <f t="shared" si="1"/>
        <v>650.11629231442373</v>
      </c>
      <c r="K68" s="1">
        <f>IFERROR(VLOOKUP(A68,'Raw Data - Approved 2014 SWCAP'!$F$4:$R$588,9,FALSE),0)</f>
        <v>889</v>
      </c>
      <c r="L68" s="1">
        <f t="shared" si="2"/>
        <v>0</v>
      </c>
    </row>
    <row r="69" spans="1:12">
      <c r="A69" s="1" t="s">
        <v>715</v>
      </c>
      <c r="B69" s="1">
        <v>72</v>
      </c>
      <c r="C69" s="1" t="s">
        <v>79</v>
      </c>
      <c r="D69" s="1">
        <v>0</v>
      </c>
      <c r="E69" s="1">
        <v>8.5874744630451694E-2</v>
      </c>
      <c r="G69" s="1">
        <v>-8.5874744630451666E-2</v>
      </c>
      <c r="H69" s="1">
        <v>0</v>
      </c>
      <c r="I69" s="1">
        <f t="shared" si="1"/>
        <v>-8.5874744630451666E-2</v>
      </c>
      <c r="K69" s="1">
        <f>IFERROR(VLOOKUP(A69,'Raw Data - Approved 2014 SWCAP'!$F$4:$R$588,9,FALSE),0)</f>
        <v>0</v>
      </c>
      <c r="L69" s="1">
        <f t="shared" si="2"/>
        <v>0</v>
      </c>
    </row>
    <row r="70" spans="1:12">
      <c r="A70" s="1" t="s">
        <v>716</v>
      </c>
      <c r="B70" s="1">
        <v>73</v>
      </c>
      <c r="C70" s="1" t="s">
        <v>80</v>
      </c>
      <c r="D70" s="1">
        <v>3.6289647065684485</v>
      </c>
      <c r="E70" s="1">
        <v>1.6316201479785799</v>
      </c>
      <c r="G70" s="1">
        <v>1.997344558589867</v>
      </c>
      <c r="H70" s="1">
        <v>3.6189356877280403</v>
      </c>
      <c r="I70" s="1">
        <f t="shared" si="1"/>
        <v>5.6162802463179071</v>
      </c>
      <c r="K70" s="1">
        <f>IFERROR(VLOOKUP(A70,'Raw Data - Approved 2014 SWCAP'!$F$4:$R$588,9,FALSE),0)</f>
        <v>2</v>
      </c>
      <c r="L70" s="1">
        <f t="shared" si="2"/>
        <v>0</v>
      </c>
    </row>
    <row r="71" spans="1:12">
      <c r="A71" s="1" t="s">
        <v>717</v>
      </c>
      <c r="B71" s="1">
        <v>74</v>
      </c>
      <c r="C71" s="1" t="s">
        <v>81</v>
      </c>
      <c r="D71" s="1">
        <v>21.047995298097</v>
      </c>
      <c r="E71" s="1">
        <v>11.850714759002299</v>
      </c>
      <c r="G71" s="1">
        <v>9.1972805390946721</v>
      </c>
      <c r="H71" s="1">
        <v>20.989826988822632</v>
      </c>
      <c r="I71" s="1">
        <f t="shared" si="1"/>
        <v>30.187107527917306</v>
      </c>
      <c r="K71" s="1">
        <f>IFERROR(VLOOKUP(A71,'Raw Data - Approved 2014 SWCAP'!$F$4:$R$588,9,FALSE),0)</f>
        <v>12</v>
      </c>
      <c r="L71" s="1">
        <f t="shared" si="2"/>
        <v>0</v>
      </c>
    </row>
    <row r="72" spans="1:12">
      <c r="A72" s="1" t="s">
        <v>718</v>
      </c>
      <c r="B72" s="1">
        <v>75</v>
      </c>
      <c r="C72" s="1" t="s">
        <v>82</v>
      </c>
      <c r="D72" s="1">
        <v>626.54075658904264</v>
      </c>
      <c r="E72" s="1">
        <v>1220.0785042089799</v>
      </c>
      <c r="G72" s="1">
        <v>-593.53774761993873</v>
      </c>
      <c r="H72" s="1">
        <v>624.80924648624602</v>
      </c>
      <c r="I72" s="1">
        <f t="shared" si="1"/>
        <v>31.271498866307297</v>
      </c>
      <c r="K72" s="1">
        <f>IFERROR(VLOOKUP(A72,'Raw Data - Approved 2014 SWCAP'!$F$4:$R$588,9,FALSE),0)</f>
        <v>1220</v>
      </c>
      <c r="L72" s="1">
        <f t="shared" si="2"/>
        <v>0</v>
      </c>
    </row>
    <row r="73" spans="1:12">
      <c r="A73" s="1" t="s">
        <v>720</v>
      </c>
      <c r="B73" s="1">
        <v>77</v>
      </c>
      <c r="C73" s="1" t="s">
        <v>84</v>
      </c>
      <c r="D73" s="1">
        <v>177.72854650418975</v>
      </c>
      <c r="E73" s="1">
        <v>175.184479046121</v>
      </c>
      <c r="G73" s="1">
        <v>2.5440674580683851</v>
      </c>
      <c r="H73" s="1">
        <v>177.23737530648077</v>
      </c>
      <c r="I73" s="1">
        <f t="shared" si="1"/>
        <v>179.78144276454915</v>
      </c>
      <c r="K73" s="1">
        <f>IFERROR(VLOOKUP(A73,'Raw Data - Approved 2014 SWCAP'!$F$4:$R$588,9,FALSE),0)</f>
        <v>175</v>
      </c>
      <c r="L73" s="1">
        <f t="shared" si="2"/>
        <v>0</v>
      </c>
    </row>
    <row r="74" spans="1:12">
      <c r="A74" s="1" t="s">
        <v>721</v>
      </c>
      <c r="B74" s="1">
        <v>78</v>
      </c>
      <c r="C74" s="1" t="s">
        <v>85</v>
      </c>
      <c r="D74" s="1">
        <v>1.723758235620013</v>
      </c>
      <c r="E74" s="1">
        <v>2.14686861576129</v>
      </c>
      <c r="G74" s="1">
        <v>-0.42311038014127839</v>
      </c>
      <c r="H74" s="1">
        <v>1.7189944516708191</v>
      </c>
      <c r="I74" s="1">
        <f t="shared" si="1"/>
        <v>1.2958840715295408</v>
      </c>
      <c r="K74" s="1">
        <f>IFERROR(VLOOKUP(A74,'Raw Data - Approved 2014 SWCAP'!$F$4:$R$588,9,FALSE),0)</f>
        <v>2</v>
      </c>
      <c r="L74" s="1">
        <f t="shared" si="2"/>
        <v>0</v>
      </c>
    </row>
    <row r="75" spans="1:12">
      <c r="A75" s="1" t="s">
        <v>722</v>
      </c>
      <c r="B75" s="1">
        <v>79</v>
      </c>
      <c r="C75" s="1" t="s">
        <v>86</v>
      </c>
      <c r="D75" s="1">
        <v>0.27217235299263359</v>
      </c>
      <c r="E75" s="1">
        <v>0.25762423389135503</v>
      </c>
      <c r="G75" s="1">
        <v>1.4548119101278666E-2</v>
      </c>
      <c r="H75" s="1">
        <v>0.27142017657960299</v>
      </c>
      <c r="I75" s="1">
        <f t="shared" si="1"/>
        <v>0.28596829568088167</v>
      </c>
      <c r="K75" s="1">
        <f>IFERROR(VLOOKUP(A75,'Raw Data - Approved 2014 SWCAP'!$F$4:$R$588,9,FALSE),0)</f>
        <v>0</v>
      </c>
      <c r="L75" s="1">
        <f t="shared" si="2"/>
        <v>0</v>
      </c>
    </row>
    <row r="76" spans="1:12">
      <c r="A76" s="1" t="s">
        <v>723</v>
      </c>
      <c r="B76" s="1">
        <v>80</v>
      </c>
      <c r="C76" s="1" t="s">
        <v>87</v>
      </c>
      <c r="D76" s="1">
        <v>942.35141017816181</v>
      </c>
      <c r="E76" s="1">
        <v>894.127841092263</v>
      </c>
      <c r="G76" s="1">
        <v>48.223569085899207</v>
      </c>
      <c r="H76" s="1">
        <v>939.74712471077873</v>
      </c>
      <c r="I76" s="1">
        <f t="shared" si="1"/>
        <v>987.97069379667789</v>
      </c>
      <c r="K76" s="1">
        <f>IFERROR(VLOOKUP(A76,'Raw Data - Approved 2014 SWCAP'!$F$4:$R$588,9,FALSE),0)</f>
        <v>894</v>
      </c>
      <c r="L76" s="1">
        <f t="shared" si="2"/>
        <v>0</v>
      </c>
    </row>
    <row r="77" spans="1:12">
      <c r="A77" s="1" t="s">
        <v>724</v>
      </c>
      <c r="B77" s="1">
        <v>81</v>
      </c>
      <c r="C77" s="1" t="s">
        <v>88</v>
      </c>
      <c r="D77" s="1">
        <v>379.31753595406701</v>
      </c>
      <c r="E77" s="1">
        <v>411.94114999227702</v>
      </c>
      <c r="G77" s="1">
        <v>-32.623614038209517</v>
      </c>
      <c r="H77" s="1">
        <v>378.26925275977339</v>
      </c>
      <c r="I77" s="1">
        <f t="shared" si="1"/>
        <v>345.6456387215639</v>
      </c>
      <c r="K77" s="1">
        <f>IFERROR(VLOOKUP(A77,'Raw Data - Approved 2014 SWCAP'!$F$4:$R$588,9,FALSE),0)</f>
        <v>412</v>
      </c>
      <c r="L77" s="1">
        <f t="shared" si="2"/>
        <v>0</v>
      </c>
    </row>
    <row r="78" spans="1:12">
      <c r="A78" s="1" t="s">
        <v>725</v>
      </c>
      <c r="B78" s="1">
        <v>82</v>
      </c>
      <c r="C78" s="1" t="s">
        <v>89</v>
      </c>
      <c r="D78" s="1">
        <v>9958.4275658385741</v>
      </c>
      <c r="E78" s="1">
        <v>8512</v>
      </c>
      <c r="F78" s="1">
        <f>8510.92266300528-E78</f>
        <v>-1.077336994720099</v>
      </c>
      <c r="G78" s="1">
        <v>1447.5049028333008</v>
      </c>
      <c r="H78" s="1">
        <v>9930.9053063963711</v>
      </c>
      <c r="I78" s="1">
        <f t="shared" si="1"/>
        <v>11378.410209229673</v>
      </c>
      <c r="K78" s="1">
        <f>IFERROR(VLOOKUP(A78,'Raw Data - Approved 2014 SWCAP'!$F$4:$R$588,9,FALSE),0)</f>
        <v>8512</v>
      </c>
      <c r="L78" s="1">
        <f t="shared" si="2"/>
        <v>0</v>
      </c>
    </row>
    <row r="79" spans="1:12">
      <c r="A79" s="1" t="s">
        <v>726</v>
      </c>
      <c r="B79" s="1">
        <v>83</v>
      </c>
      <c r="C79" s="1" t="s">
        <v>90</v>
      </c>
      <c r="D79" s="1">
        <v>244.95511769337025</v>
      </c>
      <c r="E79" s="1">
        <v>199.74465601043099</v>
      </c>
      <c r="G79" s="1">
        <v>45.210461682939716</v>
      </c>
      <c r="H79" s="1">
        <v>244.2781589216427</v>
      </c>
      <c r="I79" s="1">
        <f t="shared" si="1"/>
        <v>289.48862060458242</v>
      </c>
      <c r="K79" s="1">
        <f>IFERROR(VLOOKUP(A79,'Raw Data - Approved 2014 SWCAP'!$F$4:$R$588,9,FALSE),0)</f>
        <v>200</v>
      </c>
      <c r="L79" s="1">
        <f t="shared" si="2"/>
        <v>0</v>
      </c>
    </row>
    <row r="80" spans="1:12">
      <c r="A80" s="1" t="s">
        <v>727</v>
      </c>
      <c r="B80" s="1">
        <v>84</v>
      </c>
      <c r="C80" s="1" t="s">
        <v>91</v>
      </c>
      <c r="D80" s="1">
        <v>4.7176541185389835</v>
      </c>
      <c r="E80" s="1">
        <v>9.7897208878714892</v>
      </c>
      <c r="G80" s="1">
        <v>-5.0720667693325066</v>
      </c>
      <c r="H80" s="1">
        <v>4.7046163940464529</v>
      </c>
      <c r="I80" s="1">
        <f t="shared" si="1"/>
        <v>-0.36745037528605362</v>
      </c>
      <c r="K80" s="1">
        <f>IFERROR(VLOOKUP(A80,'Raw Data - Approved 2014 SWCAP'!$F$4:$R$588,9,FALSE),0)</f>
        <v>10</v>
      </c>
      <c r="L80" s="1">
        <f t="shared" si="2"/>
        <v>0</v>
      </c>
    </row>
    <row r="81" spans="1:12">
      <c r="A81" s="1" t="s">
        <v>728</v>
      </c>
      <c r="B81" s="1">
        <v>85</v>
      </c>
      <c r="C81" s="1" t="s">
        <v>92</v>
      </c>
      <c r="D81" s="1">
        <v>1212.1445405573954</v>
      </c>
      <c r="E81" s="1">
        <v>10323</v>
      </c>
      <c r="F81" s="1">
        <f>10320.9411716624-E81</f>
        <v>-2.0588283376000618</v>
      </c>
      <c r="G81" s="1">
        <v>-9108.7966311049695</v>
      </c>
      <c r="H81" s="1">
        <v>1208.7945438881593</v>
      </c>
      <c r="I81" s="1">
        <f t="shared" si="1"/>
        <v>-7900.0020872168097</v>
      </c>
      <c r="K81" s="1">
        <f>IFERROR(VLOOKUP(A81,'Raw Data - Approved 2014 SWCAP'!$F$4:$R$588,9,FALSE),0)</f>
        <v>10323</v>
      </c>
      <c r="L81" s="1">
        <f t="shared" si="2"/>
        <v>0</v>
      </c>
    </row>
    <row r="82" spans="1:12">
      <c r="A82" s="1" t="s">
        <v>730</v>
      </c>
      <c r="B82" s="1">
        <v>87</v>
      </c>
      <c r="C82" s="1" t="s">
        <v>94</v>
      </c>
      <c r="D82" s="1">
        <v>26084.127707130407</v>
      </c>
      <c r="E82" s="1">
        <v>17062</v>
      </c>
      <c r="F82" s="1">
        <f>17059.5584032175-E82</f>
        <v>-2.4415967825007101</v>
      </c>
      <c r="G82" s="1">
        <v>9024.5693039129565</v>
      </c>
      <c r="H82" s="1">
        <v>26012.037819694928</v>
      </c>
      <c r="I82" s="1">
        <f t="shared" si="1"/>
        <v>35036.607123607886</v>
      </c>
      <c r="K82" s="1">
        <f>IFERROR(VLOOKUP(A82,'Raw Data - Approved 2014 SWCAP'!$F$4:$R$588,9,FALSE),0)</f>
        <v>17062</v>
      </c>
      <c r="L82" s="1">
        <f t="shared" si="2"/>
        <v>0</v>
      </c>
    </row>
    <row r="83" spans="1:12">
      <c r="A83" s="1" t="s">
        <v>731</v>
      </c>
      <c r="B83" s="1">
        <v>88</v>
      </c>
      <c r="C83" s="1" t="s">
        <v>95</v>
      </c>
      <c r="D83" s="1">
        <v>33599.809491797561</v>
      </c>
      <c r="E83" s="1">
        <v>28317</v>
      </c>
      <c r="F83" s="1">
        <f>28311.3078482386-E83</f>
        <v>-5.6921517613991455</v>
      </c>
      <c r="G83" s="1">
        <v>5288.5016435589141</v>
      </c>
      <c r="H83" s="1">
        <v>33506.947755517067</v>
      </c>
      <c r="I83" s="1">
        <f t="shared" si="1"/>
        <v>38795.44939907598</v>
      </c>
      <c r="K83" s="1">
        <f>IFERROR(VLOOKUP(A83,'Raw Data - Approved 2014 SWCAP'!$F$4:$R$588,9,FALSE),0)</f>
        <v>28317</v>
      </c>
      <c r="L83" s="1">
        <f t="shared" si="2"/>
        <v>0</v>
      </c>
    </row>
    <row r="84" spans="1:12">
      <c r="A84" s="1" t="s">
        <v>732</v>
      </c>
      <c r="B84" s="1">
        <v>89</v>
      </c>
      <c r="C84" s="1" t="s">
        <v>96</v>
      </c>
      <c r="D84" s="1">
        <v>1467.7347755716087</v>
      </c>
      <c r="E84" s="1">
        <v>1281.8523130987501</v>
      </c>
      <c r="G84" s="1">
        <v>185.8824624728571</v>
      </c>
      <c r="H84" s="1">
        <v>1463.6785389016056</v>
      </c>
      <c r="I84" s="1">
        <f t="shared" ref="I84:I147" si="3">SUM(G84:H84)</f>
        <v>1649.5610013744626</v>
      </c>
      <c r="K84" s="1">
        <f>IFERROR(VLOOKUP(A84,'Raw Data - Approved 2014 SWCAP'!$F$4:$R$588,9,FALSE),0)</f>
        <v>1282</v>
      </c>
      <c r="L84" s="1">
        <f t="shared" si="2"/>
        <v>0</v>
      </c>
    </row>
    <row r="85" spans="1:12">
      <c r="A85" s="1" t="s">
        <v>733</v>
      </c>
      <c r="B85" s="1">
        <v>90</v>
      </c>
      <c r="C85" s="1" t="s">
        <v>97</v>
      </c>
      <c r="D85" s="1">
        <v>1292.6372284796812</v>
      </c>
      <c r="E85" s="1">
        <v>1332.9477861538701</v>
      </c>
      <c r="G85" s="1">
        <v>-40.310557674189255</v>
      </c>
      <c r="H85" s="1">
        <v>1289.0648919687276</v>
      </c>
      <c r="I85" s="1">
        <f t="shared" si="3"/>
        <v>1248.7543342945382</v>
      </c>
      <c r="K85" s="1">
        <f>IFERROR(VLOOKUP(A85,'Raw Data - Approved 2014 SWCAP'!$F$4:$R$588,9,FALSE),0)</f>
        <v>1333</v>
      </c>
      <c r="L85" s="1">
        <f t="shared" ref="L85:L148" si="4">ROUND(K85-E85,0)</f>
        <v>0</v>
      </c>
    </row>
    <row r="86" spans="1:12">
      <c r="A86" s="1" t="s">
        <v>734</v>
      </c>
      <c r="B86" s="1">
        <v>91</v>
      </c>
      <c r="C86" s="1" t="s">
        <v>98</v>
      </c>
      <c r="D86" s="1">
        <v>518.66978068629544</v>
      </c>
      <c r="E86" s="1">
        <v>360.15867898011402</v>
      </c>
      <c r="G86" s="1">
        <v>158.51110170618125</v>
      </c>
      <c r="H86" s="1">
        <v>517.2363831685301</v>
      </c>
      <c r="I86" s="1">
        <f t="shared" si="3"/>
        <v>675.74748487471129</v>
      </c>
      <c r="K86" s="1">
        <f>IFERROR(VLOOKUP(A86,'Raw Data - Approved 2014 SWCAP'!$F$4:$R$588,9,FALSE),0)</f>
        <v>360</v>
      </c>
      <c r="L86" s="1">
        <f t="shared" si="4"/>
        <v>0</v>
      </c>
    </row>
    <row r="87" spans="1:12">
      <c r="A87" s="1" t="s">
        <v>735</v>
      </c>
      <c r="B87" s="1">
        <v>92</v>
      </c>
      <c r="C87" s="1" t="s">
        <v>99</v>
      </c>
      <c r="D87" s="1">
        <v>203.85709239148255</v>
      </c>
      <c r="E87" s="1">
        <v>141.092205427832</v>
      </c>
      <c r="G87" s="1">
        <v>62.764886963650518</v>
      </c>
      <c r="H87" s="1">
        <v>203.29371225812267</v>
      </c>
      <c r="I87" s="1">
        <f t="shared" si="3"/>
        <v>266.05859922177319</v>
      </c>
      <c r="K87" s="1">
        <f>IFERROR(VLOOKUP(A87,'Raw Data - Approved 2014 SWCAP'!$F$4:$R$588,9,FALSE),0)</f>
        <v>141</v>
      </c>
      <c r="L87" s="1">
        <f t="shared" si="4"/>
        <v>0</v>
      </c>
    </row>
    <row r="88" spans="1:12">
      <c r="A88" s="1" t="s">
        <v>737</v>
      </c>
      <c r="B88" s="1">
        <v>94</v>
      </c>
      <c r="C88" s="1" t="s">
        <v>101</v>
      </c>
      <c r="D88" s="1">
        <v>133.99952179003995</v>
      </c>
      <c r="E88" s="1">
        <v>148.048059742899</v>
      </c>
      <c r="G88" s="1">
        <v>-14.048537952858695</v>
      </c>
      <c r="H88" s="1">
        <v>133.62920026935785</v>
      </c>
      <c r="I88" s="1">
        <f t="shared" si="3"/>
        <v>119.58066231649916</v>
      </c>
      <c r="K88" s="1">
        <f>IFERROR(VLOOKUP(A88,'Raw Data - Approved 2014 SWCAP'!$F$4:$R$588,9,FALSE),0)</f>
        <v>148</v>
      </c>
      <c r="L88" s="1">
        <f t="shared" si="4"/>
        <v>0</v>
      </c>
    </row>
    <row r="89" spans="1:12">
      <c r="A89" s="1" t="s">
        <v>738</v>
      </c>
      <c r="B89" s="1">
        <v>95</v>
      </c>
      <c r="C89" s="1" t="s">
        <v>102</v>
      </c>
      <c r="D89" s="1">
        <v>140.98527885018422</v>
      </c>
      <c r="E89" s="1">
        <v>562.57436799957702</v>
      </c>
      <c r="G89" s="1">
        <v>-421.58908914939241</v>
      </c>
      <c r="H89" s="1">
        <v>140.59565146823434</v>
      </c>
      <c r="I89" s="1">
        <f t="shared" si="3"/>
        <v>-280.99343768115807</v>
      </c>
      <c r="K89" s="1">
        <f>IFERROR(VLOOKUP(A89,'Raw Data - Approved 2014 SWCAP'!$F$4:$R$588,9,FALSE),0)</f>
        <v>563</v>
      </c>
      <c r="L89" s="1">
        <f t="shared" si="4"/>
        <v>0</v>
      </c>
    </row>
    <row r="90" spans="1:12">
      <c r="A90" s="1" t="s">
        <v>739</v>
      </c>
      <c r="B90" s="1">
        <v>96</v>
      </c>
      <c r="C90" s="1" t="s">
        <v>103</v>
      </c>
      <c r="D90" s="1">
        <v>100.25015001895338</v>
      </c>
      <c r="E90" s="1">
        <v>97.124336177040803</v>
      </c>
      <c r="G90" s="1">
        <v>3.1258138419125654</v>
      </c>
      <c r="H90" s="1">
        <v>99.973098373487105</v>
      </c>
      <c r="I90" s="1">
        <f t="shared" si="3"/>
        <v>103.09891221539966</v>
      </c>
      <c r="K90" s="1">
        <f>IFERROR(VLOOKUP(A90,'Raw Data - Approved 2014 SWCAP'!$F$4:$R$588,9,FALSE),0)</f>
        <v>97</v>
      </c>
      <c r="L90" s="1">
        <f t="shared" si="4"/>
        <v>0</v>
      </c>
    </row>
    <row r="91" spans="1:12">
      <c r="A91" s="1" t="s">
        <v>740</v>
      </c>
      <c r="B91" s="1">
        <v>97</v>
      </c>
      <c r="C91" s="1" t="s">
        <v>104</v>
      </c>
      <c r="D91" s="1">
        <v>210.20778062797737</v>
      </c>
      <c r="E91" s="1">
        <v>173.29523466425101</v>
      </c>
      <c r="G91" s="1">
        <v>36.912545963725933</v>
      </c>
      <c r="H91" s="1">
        <v>209.62684971164668</v>
      </c>
      <c r="I91" s="1">
        <f t="shared" si="3"/>
        <v>246.53939567537262</v>
      </c>
      <c r="K91" s="1">
        <f>IFERROR(VLOOKUP(A91,'Raw Data - Approved 2014 SWCAP'!$F$4:$R$588,9,FALSE),0)</f>
        <v>173</v>
      </c>
      <c r="L91" s="1">
        <f t="shared" si="4"/>
        <v>0</v>
      </c>
    </row>
    <row r="92" spans="1:12">
      <c r="A92" s="1" t="s">
        <v>741</v>
      </c>
      <c r="B92" s="1">
        <v>98</v>
      </c>
      <c r="C92" s="1" t="s">
        <v>105</v>
      </c>
      <c r="D92" s="1">
        <v>1195.471698461311</v>
      </c>
      <c r="E92" s="1">
        <v>1087.3460165107799</v>
      </c>
      <c r="G92" s="1">
        <v>108.12568195053227</v>
      </c>
      <c r="H92" s="1">
        <v>1192.1678889298096</v>
      </c>
      <c r="I92" s="1">
        <f t="shared" si="3"/>
        <v>1300.2935708803418</v>
      </c>
      <c r="K92" s="1">
        <f>IFERROR(VLOOKUP(A92,'Raw Data - Approved 2014 SWCAP'!$F$4:$R$588,9,FALSE),0)</f>
        <v>1087</v>
      </c>
      <c r="L92" s="1">
        <f t="shared" si="4"/>
        <v>0</v>
      </c>
    </row>
    <row r="93" spans="1:12">
      <c r="A93" s="1" t="s">
        <v>742</v>
      </c>
      <c r="B93" s="1">
        <v>99</v>
      </c>
      <c r="C93" s="1" t="s">
        <v>106</v>
      </c>
      <c r="D93" s="1">
        <v>711.09563425208739</v>
      </c>
      <c r="E93" s="1">
        <v>618.899284551665</v>
      </c>
      <c r="G93" s="1">
        <v>92.196349700422388</v>
      </c>
      <c r="H93" s="1">
        <v>709.13044801030935</v>
      </c>
      <c r="I93" s="1">
        <f t="shared" si="3"/>
        <v>801.32679771073174</v>
      </c>
      <c r="K93" s="1">
        <f>IFERROR(VLOOKUP(A93,'Raw Data - Approved 2014 SWCAP'!$F$4:$R$588,9,FALSE),0)</f>
        <v>619</v>
      </c>
      <c r="L93" s="1">
        <f t="shared" si="4"/>
        <v>0</v>
      </c>
    </row>
    <row r="94" spans="1:12">
      <c r="A94" s="1" t="s">
        <v>743</v>
      </c>
      <c r="B94" s="1">
        <v>100</v>
      </c>
      <c r="C94" s="1" t="s">
        <v>107</v>
      </c>
      <c r="D94" s="1">
        <v>1505.0223879315995</v>
      </c>
      <c r="E94" s="1">
        <v>1309.50398086976</v>
      </c>
      <c r="G94" s="1">
        <v>195.51840706184248</v>
      </c>
      <c r="H94" s="1">
        <v>1500.8631030930112</v>
      </c>
      <c r="I94" s="1">
        <f t="shared" si="3"/>
        <v>1696.3815101548537</v>
      </c>
      <c r="K94" s="1">
        <f>IFERROR(VLOOKUP(A94,'Raw Data - Approved 2014 SWCAP'!$F$4:$R$588,9,FALSE),0)</f>
        <v>1310</v>
      </c>
      <c r="L94" s="1">
        <f t="shared" si="4"/>
        <v>0</v>
      </c>
    </row>
    <row r="95" spans="1:12">
      <c r="A95" s="1" t="s">
        <v>744</v>
      </c>
      <c r="B95" s="1">
        <v>101</v>
      </c>
      <c r="C95" s="1" t="s">
        <v>108</v>
      </c>
      <c r="D95" s="1">
        <v>758.36289955514144</v>
      </c>
      <c r="E95" s="1">
        <v>646.63682706730106</v>
      </c>
      <c r="G95" s="1">
        <v>111.72607248784054</v>
      </c>
      <c r="H95" s="1">
        <v>756.26708534296711</v>
      </c>
      <c r="I95" s="1">
        <f t="shared" si="3"/>
        <v>867.9931578308076</v>
      </c>
      <c r="K95" s="1">
        <f>IFERROR(VLOOKUP(A95,'Raw Data - Approved 2014 SWCAP'!$F$4:$R$588,9,FALSE),0)</f>
        <v>647</v>
      </c>
      <c r="L95" s="1">
        <f t="shared" si="4"/>
        <v>0</v>
      </c>
    </row>
    <row r="96" spans="1:12">
      <c r="A96" s="1" t="s">
        <v>745</v>
      </c>
      <c r="B96" s="1">
        <v>102</v>
      </c>
      <c r="C96" s="1" t="s">
        <v>109</v>
      </c>
      <c r="D96" s="1">
        <v>341.21340653509833</v>
      </c>
      <c r="E96" s="1">
        <v>253.33049665983199</v>
      </c>
      <c r="G96" s="1">
        <v>87.882909875265966</v>
      </c>
      <c r="H96" s="1">
        <v>340.27042803862895</v>
      </c>
      <c r="I96" s="1">
        <f t="shared" si="3"/>
        <v>428.15333791389492</v>
      </c>
      <c r="K96" s="1">
        <f>IFERROR(VLOOKUP(A96,'Raw Data - Approved 2014 SWCAP'!$F$4:$R$588,9,FALSE),0)</f>
        <v>253</v>
      </c>
      <c r="L96" s="1">
        <f t="shared" si="4"/>
        <v>0</v>
      </c>
    </row>
    <row r="97" spans="1:12">
      <c r="A97" s="1" t="s">
        <v>746</v>
      </c>
      <c r="B97" s="1">
        <v>103</v>
      </c>
      <c r="C97" s="1" t="s">
        <v>110</v>
      </c>
      <c r="D97" s="1">
        <v>569.92890716657485</v>
      </c>
      <c r="E97" s="1">
        <v>161.95976837303201</v>
      </c>
      <c r="G97" s="1">
        <v>407.96913879354298</v>
      </c>
      <c r="H97" s="1">
        <v>568.35384975768864</v>
      </c>
      <c r="I97" s="1">
        <f t="shared" si="3"/>
        <v>976.32298855123167</v>
      </c>
      <c r="K97" s="1">
        <f>IFERROR(VLOOKUP(A97,'Raw Data - Approved 2014 SWCAP'!$F$4:$R$588,9,FALSE),0)</f>
        <v>162</v>
      </c>
      <c r="L97" s="1">
        <f t="shared" si="4"/>
        <v>0</v>
      </c>
    </row>
    <row r="98" spans="1:12">
      <c r="A98" s="1" t="s">
        <v>1244</v>
      </c>
      <c r="B98" s="1">
        <v>104</v>
      </c>
      <c r="C98" s="1" t="s">
        <v>111</v>
      </c>
      <c r="D98" s="1">
        <v>257.0214253427103</v>
      </c>
      <c r="E98" s="1">
        <v>0</v>
      </c>
      <c r="G98" s="1">
        <v>0</v>
      </c>
      <c r="H98" s="1">
        <v>256.31112008333844</v>
      </c>
      <c r="I98" s="1">
        <f t="shared" si="3"/>
        <v>256.31112008333844</v>
      </c>
      <c r="K98" s="1">
        <f>IFERROR(VLOOKUP(A98,'Raw Data - Approved 2014 SWCAP'!$F$4:$R$588,9,FALSE),0)</f>
        <v>0</v>
      </c>
      <c r="L98" s="1">
        <f t="shared" si="4"/>
        <v>0</v>
      </c>
    </row>
    <row r="99" spans="1:12">
      <c r="A99" s="1" t="s">
        <v>747</v>
      </c>
      <c r="B99" s="1">
        <v>105</v>
      </c>
      <c r="C99" s="1" t="s">
        <v>112</v>
      </c>
      <c r="D99" s="1">
        <v>436.74590243551279</v>
      </c>
      <c r="E99" s="1">
        <v>486.90980205466099</v>
      </c>
      <c r="G99" s="1">
        <v>-50.163899619148111</v>
      </c>
      <c r="H99" s="1">
        <v>435.5389100180696</v>
      </c>
      <c r="I99" s="1">
        <f t="shared" si="3"/>
        <v>385.37501039892152</v>
      </c>
      <c r="K99" s="1">
        <f>IFERROR(VLOOKUP(A99,'Raw Data - Approved 2014 SWCAP'!$F$4:$R$588,9,FALSE),0)</f>
        <v>487</v>
      </c>
      <c r="L99" s="1">
        <f t="shared" si="4"/>
        <v>0</v>
      </c>
    </row>
    <row r="100" spans="1:12">
      <c r="A100" s="1" t="s">
        <v>748</v>
      </c>
      <c r="B100" s="1">
        <v>106</v>
      </c>
      <c r="C100" s="1" t="s">
        <v>113</v>
      </c>
      <c r="D100" s="1">
        <v>286.50676358357902</v>
      </c>
      <c r="E100" s="1">
        <v>294.292749848558</v>
      </c>
      <c r="G100" s="1">
        <v>-7.7859862649788187</v>
      </c>
      <c r="H100" s="1">
        <v>285.71497254612876</v>
      </c>
      <c r="I100" s="1">
        <f t="shared" si="3"/>
        <v>277.92898628114995</v>
      </c>
      <c r="K100" s="1">
        <f>IFERROR(VLOOKUP(A100,'Raw Data - Approved 2014 SWCAP'!$F$4:$R$588,9,FALSE),0)</f>
        <v>294</v>
      </c>
      <c r="L100" s="1">
        <f t="shared" si="4"/>
        <v>0</v>
      </c>
    </row>
    <row r="101" spans="1:12">
      <c r="A101" s="1" t="s">
        <v>749</v>
      </c>
      <c r="B101" s="1">
        <v>107</v>
      </c>
      <c r="C101" s="1" t="s">
        <v>114</v>
      </c>
      <c r="D101" s="1">
        <v>220.73177827702585</v>
      </c>
      <c r="E101" s="1">
        <v>324.86415893699899</v>
      </c>
      <c r="G101" s="1">
        <v>-104.13238065997272</v>
      </c>
      <c r="H101" s="1">
        <v>220.12176320605803</v>
      </c>
      <c r="I101" s="1">
        <f t="shared" si="3"/>
        <v>115.98938254608531</v>
      </c>
      <c r="K101" s="1">
        <f>IFERROR(VLOOKUP(A101,'Raw Data - Approved 2014 SWCAP'!$F$4:$R$588,9,FALSE),0)</f>
        <v>325</v>
      </c>
      <c r="L101" s="1">
        <f t="shared" si="4"/>
        <v>0</v>
      </c>
    </row>
    <row r="102" spans="1:12">
      <c r="A102" s="1" t="s">
        <v>750</v>
      </c>
      <c r="B102" s="1">
        <v>108</v>
      </c>
      <c r="C102" s="1" t="s">
        <v>115</v>
      </c>
      <c r="D102" s="1">
        <v>873.12890840036857</v>
      </c>
      <c r="E102" s="1">
        <v>979.659086744192</v>
      </c>
      <c r="G102" s="1">
        <v>-106.53017834382378</v>
      </c>
      <c r="H102" s="1">
        <v>870.71592646736633</v>
      </c>
      <c r="I102" s="1">
        <f t="shared" si="3"/>
        <v>764.18574812354257</v>
      </c>
      <c r="K102" s="1">
        <f>IFERROR(VLOOKUP(A102,'Raw Data - Approved 2014 SWCAP'!$F$4:$R$588,9,FALSE),0)</f>
        <v>980</v>
      </c>
      <c r="L102" s="1">
        <f t="shared" si="4"/>
        <v>0</v>
      </c>
    </row>
    <row r="103" spans="1:12">
      <c r="A103" s="1" t="s">
        <v>751</v>
      </c>
      <c r="B103" s="1">
        <v>109</v>
      </c>
      <c r="C103" s="1" t="s">
        <v>116</v>
      </c>
      <c r="D103" s="1">
        <v>16.874685885543286</v>
      </c>
      <c r="E103" s="1">
        <v>14.426957097915899</v>
      </c>
      <c r="G103" s="1">
        <v>2.447728787627407</v>
      </c>
      <c r="H103" s="1">
        <v>16.828050947935385</v>
      </c>
      <c r="I103" s="1">
        <f t="shared" si="3"/>
        <v>19.275779735562793</v>
      </c>
      <c r="K103" s="1">
        <f>IFERROR(VLOOKUP(A103,'Raw Data - Approved 2014 SWCAP'!$F$4:$R$588,9,FALSE),0)</f>
        <v>14</v>
      </c>
      <c r="L103" s="1">
        <f t="shared" si="4"/>
        <v>0</v>
      </c>
    </row>
    <row r="104" spans="1:12">
      <c r="A104" s="1" t="s">
        <v>752</v>
      </c>
      <c r="B104" s="1">
        <v>110</v>
      </c>
      <c r="C104" s="1" t="s">
        <v>117</v>
      </c>
      <c r="D104" s="1">
        <v>0.54434470598526719</v>
      </c>
      <c r="E104" s="1">
        <v>1.0304969355654201</v>
      </c>
      <c r="G104" s="1">
        <v>-0.48615222958015258</v>
      </c>
      <c r="H104" s="1">
        <v>0.54284035315920598</v>
      </c>
      <c r="I104" s="1">
        <f t="shared" si="3"/>
        <v>5.6688123579053395E-2</v>
      </c>
      <c r="K104" s="1">
        <f>IFERROR(VLOOKUP(A104,'Raw Data - Approved 2014 SWCAP'!$F$4:$R$588,9,FALSE),0)</f>
        <v>1</v>
      </c>
      <c r="L104" s="1">
        <f t="shared" si="4"/>
        <v>0</v>
      </c>
    </row>
    <row r="105" spans="1:12">
      <c r="A105" s="1" t="s">
        <v>753</v>
      </c>
      <c r="B105" s="1">
        <v>111</v>
      </c>
      <c r="C105" s="1" t="s">
        <v>118</v>
      </c>
      <c r="D105" s="1">
        <v>1032.4404590187235</v>
      </c>
      <c r="E105" s="1">
        <v>2390.4093915332501</v>
      </c>
      <c r="G105" s="1">
        <v>-1357.9689325145287</v>
      </c>
      <c r="H105" s="1">
        <v>1029.5872031586273</v>
      </c>
      <c r="I105" s="1">
        <f t="shared" si="3"/>
        <v>-328.38172935590137</v>
      </c>
      <c r="K105" s="1">
        <f>IFERROR(VLOOKUP(A105,'Raw Data - Approved 2014 SWCAP'!$F$4:$R$588,9,FALSE),0)</f>
        <v>2390</v>
      </c>
      <c r="L105" s="1">
        <f t="shared" si="4"/>
        <v>0</v>
      </c>
    </row>
    <row r="106" spans="1:12">
      <c r="A106" s="1" t="s">
        <v>754</v>
      </c>
      <c r="B106" s="1">
        <v>112</v>
      </c>
      <c r="C106" s="1" t="s">
        <v>119</v>
      </c>
      <c r="D106" s="1">
        <v>1925.1657768345617</v>
      </c>
      <c r="E106" s="1">
        <v>1775.7179694684801</v>
      </c>
      <c r="G106" s="1">
        <v>149.44780736608257</v>
      </c>
      <c r="H106" s="1">
        <v>1919.8453823397251</v>
      </c>
      <c r="I106" s="1">
        <f t="shared" si="3"/>
        <v>2069.2931897058079</v>
      </c>
      <c r="K106" s="1">
        <f>IFERROR(VLOOKUP(A106,'Raw Data - Approved 2014 SWCAP'!$F$4:$R$588,9,FALSE),0)</f>
        <v>1776</v>
      </c>
      <c r="L106" s="1">
        <f t="shared" si="4"/>
        <v>0</v>
      </c>
    </row>
    <row r="107" spans="1:12">
      <c r="A107" s="1" t="s">
        <v>755</v>
      </c>
      <c r="B107" s="1">
        <v>113</v>
      </c>
      <c r="C107" s="1" t="s">
        <v>120</v>
      </c>
      <c r="D107" s="1">
        <v>269.54135358037149</v>
      </c>
      <c r="E107" s="1">
        <v>211.16599704628101</v>
      </c>
      <c r="G107" s="1">
        <v>58.375356534090884</v>
      </c>
      <c r="H107" s="1">
        <v>268.79644820600015</v>
      </c>
      <c r="I107" s="1">
        <f t="shared" si="3"/>
        <v>327.17180474009103</v>
      </c>
      <c r="K107" s="1">
        <f>IFERROR(VLOOKUP(A107,'Raw Data - Approved 2014 SWCAP'!$F$4:$R$588,9,FALSE),0)</f>
        <v>211</v>
      </c>
      <c r="L107" s="1">
        <f t="shared" si="4"/>
        <v>0</v>
      </c>
    </row>
    <row r="108" spans="1:12">
      <c r="A108" s="1" t="s">
        <v>756</v>
      </c>
      <c r="B108" s="1">
        <v>114</v>
      </c>
      <c r="C108" s="1" t="s">
        <v>121</v>
      </c>
      <c r="D108" s="1">
        <v>478.47899656104994</v>
      </c>
      <c r="E108" s="1">
        <v>432.37933921432398</v>
      </c>
      <c r="G108" s="1">
        <v>46.099657346725841</v>
      </c>
      <c r="H108" s="1">
        <v>477.15667042694207</v>
      </c>
      <c r="I108" s="1">
        <f t="shared" si="3"/>
        <v>523.25632777366786</v>
      </c>
      <c r="K108" s="1">
        <f>IFERROR(VLOOKUP(A108,'Raw Data - Approved 2014 SWCAP'!$F$4:$R$588,9,FALSE),0)</f>
        <v>432</v>
      </c>
      <c r="L108" s="1">
        <f t="shared" si="4"/>
        <v>0</v>
      </c>
    </row>
    <row r="109" spans="1:12">
      <c r="A109" s="1" t="s">
        <v>757</v>
      </c>
      <c r="B109" s="1">
        <v>115</v>
      </c>
      <c r="C109" s="1" t="s">
        <v>122</v>
      </c>
      <c r="D109" s="1">
        <v>14.062238237952736</v>
      </c>
      <c r="E109" s="1">
        <v>12.2800884821546</v>
      </c>
      <c r="G109" s="1">
        <v>1.7821497557981509</v>
      </c>
      <c r="H109" s="1">
        <v>14.023375789946154</v>
      </c>
      <c r="I109" s="1">
        <f t="shared" si="3"/>
        <v>15.805525545744306</v>
      </c>
      <c r="K109" s="1">
        <f>IFERROR(VLOOKUP(A109,'Raw Data - Approved 2014 SWCAP'!$F$4:$R$588,9,FALSE),0)</f>
        <v>12</v>
      </c>
      <c r="L109" s="1">
        <f t="shared" si="4"/>
        <v>0</v>
      </c>
    </row>
    <row r="110" spans="1:12">
      <c r="A110" s="1" t="s">
        <v>758</v>
      </c>
      <c r="B110" s="1">
        <v>116</v>
      </c>
      <c r="C110" s="1" t="s">
        <v>123</v>
      </c>
      <c r="D110" s="1">
        <v>5013.3116929469643</v>
      </c>
      <c r="E110" s="1">
        <v>4573</v>
      </c>
      <c r="F110" s="1">
        <f>4572.47777928061-E110</f>
        <v>-0.52222071939013404</v>
      </c>
      <c r="G110" s="1">
        <v>440.83391366634999</v>
      </c>
      <c r="H110" s="1">
        <v>4999.4562754408407</v>
      </c>
      <c r="I110" s="1">
        <f t="shared" si="3"/>
        <v>5440.2901891071906</v>
      </c>
      <c r="K110" s="1">
        <f>IFERROR(VLOOKUP(A110,'Raw Data - Approved 2014 SWCAP'!$F$4:$R$588,9,FALSE),0)</f>
        <v>4573</v>
      </c>
      <c r="L110" s="1">
        <f t="shared" si="4"/>
        <v>0</v>
      </c>
    </row>
    <row r="111" spans="1:12">
      <c r="A111" s="1" t="s">
        <v>760</v>
      </c>
      <c r="B111" s="1">
        <v>118</v>
      </c>
      <c r="C111" s="1" t="s">
        <v>125</v>
      </c>
      <c r="D111" s="1">
        <v>42934.000651325245</v>
      </c>
      <c r="E111" s="1">
        <v>28485</v>
      </c>
      <c r="F111" s="1">
        <f>28479.8031750823-E111</f>
        <v>-5.1968249177007237</v>
      </c>
      <c r="G111" s="1">
        <v>14454.197476242951</v>
      </c>
      <c r="H111" s="1">
        <v>42815.341480778654</v>
      </c>
      <c r="I111" s="1">
        <f t="shared" si="3"/>
        <v>57269.538957021607</v>
      </c>
      <c r="K111" s="1">
        <f>IFERROR(VLOOKUP(A111,'Raw Data - Approved 2014 SWCAP'!$F$4:$R$588,9,FALSE),0)</f>
        <v>28485</v>
      </c>
      <c r="L111" s="1">
        <f t="shared" si="4"/>
        <v>0</v>
      </c>
    </row>
    <row r="112" spans="1:12">
      <c r="A112" s="1" t="s">
        <v>761</v>
      </c>
      <c r="B112" s="1">
        <v>119</v>
      </c>
      <c r="C112" s="1" t="s">
        <v>126</v>
      </c>
      <c r="D112" s="1">
        <v>136.99341767295891</v>
      </c>
      <c r="E112" s="1">
        <v>202.063274115453</v>
      </c>
      <c r="G112" s="1">
        <v>-65.069856442493816</v>
      </c>
      <c r="H112" s="1">
        <v>136.6148222117335</v>
      </c>
      <c r="I112" s="1">
        <f t="shared" si="3"/>
        <v>71.544965769239681</v>
      </c>
      <c r="K112" s="1">
        <f>IFERROR(VLOOKUP(A112,'Raw Data - Approved 2014 SWCAP'!$F$4:$R$588,9,FALSE),0)</f>
        <v>202</v>
      </c>
      <c r="L112" s="1">
        <f t="shared" si="4"/>
        <v>0</v>
      </c>
    </row>
    <row r="113" spans="1:14">
      <c r="A113" s="1" t="s">
        <v>762</v>
      </c>
      <c r="B113" s="1">
        <v>120</v>
      </c>
      <c r="C113" s="1" t="s">
        <v>127</v>
      </c>
      <c r="D113" s="1">
        <v>178.45433944550345</v>
      </c>
      <c r="E113" s="1">
        <v>168.65799845420699</v>
      </c>
      <c r="G113" s="1">
        <v>9.7963409912964003</v>
      </c>
      <c r="H113" s="1">
        <v>177.96116244402637</v>
      </c>
      <c r="I113" s="1">
        <f t="shared" si="3"/>
        <v>187.75750343532277</v>
      </c>
      <c r="K113" s="1">
        <f>IFERROR(VLOOKUP(A113,'Raw Data - Approved 2014 SWCAP'!$F$4:$R$588,9,FALSE),0)</f>
        <v>169</v>
      </c>
      <c r="L113" s="1">
        <f t="shared" si="4"/>
        <v>0</v>
      </c>
    </row>
    <row r="114" spans="1:14">
      <c r="A114" s="1" t="s">
        <v>763</v>
      </c>
      <c r="B114" s="1">
        <v>121</v>
      </c>
      <c r="C114" s="1" t="s">
        <v>128</v>
      </c>
      <c r="D114" s="1">
        <v>1.6330341179558019</v>
      </c>
      <c r="E114" s="1">
        <v>0.25762423389135503</v>
      </c>
      <c r="G114" s="1">
        <v>1.3754098840644469</v>
      </c>
      <c r="H114" s="1">
        <v>1.6285210594776183</v>
      </c>
      <c r="I114" s="1">
        <f t="shared" si="3"/>
        <v>3.0039309435420654</v>
      </c>
      <c r="K114" s="1">
        <f>IFERROR(VLOOKUP(A114,'Raw Data - Approved 2014 SWCAP'!$F$4:$R$588,9,FALSE),0)</f>
        <v>0</v>
      </c>
      <c r="L114" s="1">
        <f t="shared" si="4"/>
        <v>0</v>
      </c>
    </row>
    <row r="115" spans="1:14">
      <c r="A115" s="1" t="s">
        <v>764</v>
      </c>
      <c r="B115" s="1">
        <v>122</v>
      </c>
      <c r="C115" s="1" t="s">
        <v>129</v>
      </c>
      <c r="D115" s="1">
        <v>633.34506541385849</v>
      </c>
      <c r="E115" s="1">
        <v>450.24128609745799</v>
      </c>
      <c r="G115" s="1">
        <v>183.10377931640042</v>
      </c>
      <c r="H115" s="1">
        <v>631.59475090073613</v>
      </c>
      <c r="I115" s="1">
        <f t="shared" si="3"/>
        <v>814.69853021713652</v>
      </c>
      <c r="K115" s="1">
        <f>IFERROR(VLOOKUP(A115,'Raw Data - Approved 2014 SWCAP'!$F$4:$R$588,9,FALSE),0)</f>
        <v>450</v>
      </c>
      <c r="L115" s="1">
        <f t="shared" si="4"/>
        <v>0</v>
      </c>
    </row>
    <row r="116" spans="1:14">
      <c r="A116" s="1" t="s">
        <v>1245</v>
      </c>
      <c r="B116" s="1">
        <v>123</v>
      </c>
      <c r="C116" s="1" t="s">
        <v>130</v>
      </c>
      <c r="D116" s="1">
        <v>2.7217235299263365</v>
      </c>
      <c r="E116" s="1">
        <v>0</v>
      </c>
      <c r="G116" s="1">
        <v>0</v>
      </c>
      <c r="H116" s="1">
        <v>2.7142017657960302</v>
      </c>
      <c r="I116" s="1">
        <f t="shared" si="3"/>
        <v>2.7142017657960302</v>
      </c>
      <c r="K116" s="1">
        <f>IFERROR(VLOOKUP(A116,'Raw Data - Approved 2014 SWCAP'!$F$4:$R$588,9,FALSE),0)</f>
        <v>0</v>
      </c>
      <c r="L116" s="1">
        <f t="shared" si="4"/>
        <v>0</v>
      </c>
    </row>
    <row r="117" spans="1:14">
      <c r="A117" s="1" t="s">
        <v>1246</v>
      </c>
      <c r="B117" s="1">
        <v>125</v>
      </c>
      <c r="C117" s="1" t="s">
        <v>132</v>
      </c>
      <c r="D117" s="1">
        <v>130.91490178945676</v>
      </c>
      <c r="E117" s="1">
        <v>0</v>
      </c>
      <c r="G117" s="1">
        <v>0</v>
      </c>
      <c r="H117" s="1">
        <v>130.55310493478902</v>
      </c>
      <c r="I117" s="1">
        <f t="shared" si="3"/>
        <v>130.55310493478902</v>
      </c>
      <c r="K117" s="1">
        <f>IFERROR(VLOOKUP(A117,'Raw Data - Approved 2014 SWCAP'!$F$4:$R$588,9,FALSE),0)</f>
        <v>0</v>
      </c>
      <c r="L117" s="1">
        <f t="shared" si="4"/>
        <v>0</v>
      </c>
    </row>
    <row r="118" spans="1:14">
      <c r="A118" s="1" t="s">
        <v>1247</v>
      </c>
      <c r="B118" s="1">
        <v>126</v>
      </c>
      <c r="C118" s="1" t="s">
        <v>133</v>
      </c>
      <c r="D118" s="1">
        <v>3.6289647065684485</v>
      </c>
      <c r="E118" s="1">
        <v>0</v>
      </c>
      <c r="G118" s="1">
        <v>0</v>
      </c>
      <c r="H118" s="1">
        <v>3.6189356877280403</v>
      </c>
      <c r="I118" s="1">
        <f t="shared" si="3"/>
        <v>3.6189356877280403</v>
      </c>
      <c r="K118" s="1">
        <f>IFERROR(VLOOKUP(A118,'Raw Data - Approved 2014 SWCAP'!$F$4:$R$588,9,FALSE),0)</f>
        <v>0</v>
      </c>
      <c r="L118" s="1">
        <f t="shared" si="4"/>
        <v>0</v>
      </c>
    </row>
    <row r="119" spans="1:14">
      <c r="A119" s="1" t="s">
        <v>766</v>
      </c>
      <c r="B119" s="1">
        <v>127</v>
      </c>
      <c r="C119" s="1" t="s">
        <v>134</v>
      </c>
      <c r="D119" s="1">
        <v>642.50820129794374</v>
      </c>
      <c r="E119" s="1">
        <v>611.34230702418495</v>
      </c>
      <c r="G119" s="1">
        <v>31.165894273758461</v>
      </c>
      <c r="H119" s="1">
        <v>640.73256351224938</v>
      </c>
      <c r="I119" s="1">
        <f t="shared" si="3"/>
        <v>671.89845778600784</v>
      </c>
      <c r="K119" s="1">
        <f>IFERROR(VLOOKUP(A119,'Raw Data - Approved 2014 SWCAP'!$F$4:$R$588,9,FALSE),0)</f>
        <v>611</v>
      </c>
      <c r="L119" s="1">
        <f t="shared" si="4"/>
        <v>0</v>
      </c>
    </row>
    <row r="120" spans="1:14">
      <c r="A120" s="1" t="s">
        <v>767</v>
      </c>
      <c r="B120" s="1">
        <v>128</v>
      </c>
      <c r="C120" s="1" t="s">
        <v>135</v>
      </c>
      <c r="D120" s="1">
        <v>65.148237356906535</v>
      </c>
      <c r="E120" s="1">
        <v>786.59401919792504</v>
      </c>
      <c r="G120" s="1">
        <v>-721.4457818410184</v>
      </c>
      <c r="H120" s="1">
        <v>64.968192833496758</v>
      </c>
      <c r="I120" s="1">
        <f t="shared" si="3"/>
        <v>-656.4775890075216</v>
      </c>
      <c r="K120" s="1">
        <f>IFERROR(VLOOKUP(A120,'Raw Data - Approved 2014 SWCAP'!$F$4:$R$588,9,FALSE),0)</f>
        <v>787</v>
      </c>
      <c r="L120" s="1">
        <f t="shared" si="4"/>
        <v>0</v>
      </c>
    </row>
    <row r="121" spans="1:14">
      <c r="A121" s="1" t="s">
        <v>768</v>
      </c>
      <c r="B121" s="1">
        <v>129</v>
      </c>
      <c r="C121" s="1" t="s">
        <v>136</v>
      </c>
      <c r="D121" s="1">
        <v>433.38911008193691</v>
      </c>
      <c r="E121" s="1">
        <v>513.18747391157899</v>
      </c>
      <c r="G121" s="1">
        <v>-79.798363829642128</v>
      </c>
      <c r="H121" s="1">
        <v>432.19139450692114</v>
      </c>
      <c r="I121" s="1">
        <f t="shared" si="3"/>
        <v>352.393030677279</v>
      </c>
      <c r="K121" s="1">
        <f>IFERROR(VLOOKUP(A121,'Raw Data - Approved 2014 SWCAP'!$F$4:$R$588,9,FALSE),0)</f>
        <v>513</v>
      </c>
      <c r="L121" s="1">
        <f t="shared" si="4"/>
        <v>0</v>
      </c>
    </row>
    <row r="122" spans="1:14">
      <c r="A122" s="1" t="s">
        <v>769</v>
      </c>
      <c r="B122" s="1">
        <v>130</v>
      </c>
      <c r="C122" s="1" t="s">
        <v>137</v>
      </c>
      <c r="D122" s="1">
        <v>51.44057471560776</v>
      </c>
      <c r="E122" s="1">
        <v>66.467052343969598</v>
      </c>
      <c r="G122" s="1">
        <v>-15.026477628361825</v>
      </c>
      <c r="H122" s="1">
        <v>51.298413373544967</v>
      </c>
      <c r="I122" s="1">
        <f t="shared" si="3"/>
        <v>36.271935745183143</v>
      </c>
      <c r="K122" s="1">
        <f>IFERROR(VLOOKUP(A122,'Raw Data - Approved 2014 SWCAP'!$F$4:$R$588,9,FALSE),0)</f>
        <v>66</v>
      </c>
      <c r="L122" s="1">
        <f t="shared" si="4"/>
        <v>0</v>
      </c>
    </row>
    <row r="123" spans="1:14">
      <c r="A123" s="1" t="s">
        <v>770</v>
      </c>
      <c r="B123" s="1">
        <v>131</v>
      </c>
      <c r="C123" s="1" t="s">
        <v>138</v>
      </c>
      <c r="D123" s="1">
        <v>31993.156630744066</v>
      </c>
      <c r="E123" s="1">
        <v>20240</v>
      </c>
      <c r="F123" s="1">
        <f>20236.1655109763-E123</f>
        <v>-3.834489023698552</v>
      </c>
      <c r="G123" s="1">
        <v>11756.99111976777</v>
      </c>
      <c r="H123" s="1">
        <v>31904.73552971036</v>
      </c>
      <c r="I123" s="1">
        <f t="shared" si="3"/>
        <v>43661.726649478129</v>
      </c>
      <c r="K123" s="1">
        <f>IFERROR(VLOOKUP(A123,'Raw Data - Approved 2014 SWCAP'!$F$4:$R$588,9,FALSE),0)</f>
        <v>20240</v>
      </c>
      <c r="L123" s="1">
        <f t="shared" si="4"/>
        <v>0</v>
      </c>
      <c r="N123" s="1">
        <f t="shared" ref="N123:N124" si="5">D123-E123-F123</f>
        <v>11756.991119767765</v>
      </c>
    </row>
    <row r="124" spans="1:14">
      <c r="A124" s="1" t="s">
        <v>773</v>
      </c>
      <c r="B124" s="1">
        <v>134</v>
      </c>
      <c r="C124" s="1" t="s">
        <v>141</v>
      </c>
      <c r="D124" s="1">
        <v>1431.1394067465931</v>
      </c>
      <c r="E124" s="1">
        <v>8351</v>
      </c>
      <c r="F124" s="1">
        <f>8349.80466260668-E124</f>
        <v>-1.1953373933192779</v>
      </c>
      <c r="G124" s="1">
        <v>-6918.6652558600872</v>
      </c>
      <c r="H124" s="1">
        <v>1427.1842379975501</v>
      </c>
      <c r="I124" s="1">
        <f t="shared" si="3"/>
        <v>-5491.4810178625376</v>
      </c>
      <c r="K124" s="1">
        <f>IFERROR(VLOOKUP(A124,'Raw Data - Approved 2014 SWCAP'!$F$4:$R$588,9,FALSE),0)</f>
        <v>8351</v>
      </c>
      <c r="L124" s="1">
        <f t="shared" si="4"/>
        <v>0</v>
      </c>
      <c r="N124" s="1">
        <f t="shared" si="5"/>
        <v>-6918.6652558600872</v>
      </c>
    </row>
    <row r="125" spans="1:14">
      <c r="A125" s="1" t="s">
        <v>774</v>
      </c>
      <c r="B125" s="1">
        <v>135</v>
      </c>
      <c r="C125" s="1" t="s">
        <v>142</v>
      </c>
      <c r="D125" s="1">
        <v>1608.810778539457</v>
      </c>
      <c r="E125" s="1">
        <v>1104.9503391600199</v>
      </c>
      <c r="G125" s="1">
        <v>503.86043937943595</v>
      </c>
      <c r="H125" s="1">
        <v>1604.3646637620332</v>
      </c>
      <c r="I125" s="1">
        <f t="shared" si="3"/>
        <v>2108.2251031414689</v>
      </c>
      <c r="K125" s="1">
        <f>IFERROR(VLOOKUP(A125,'Raw Data - Approved 2014 SWCAP'!$F$4:$R$588,9,FALSE),0)</f>
        <v>1105</v>
      </c>
      <c r="L125" s="1">
        <f t="shared" si="4"/>
        <v>0</v>
      </c>
    </row>
    <row r="126" spans="1:14">
      <c r="A126" s="1" t="s">
        <v>775</v>
      </c>
      <c r="B126" s="1">
        <v>136</v>
      </c>
      <c r="C126" s="1" t="s">
        <v>143</v>
      </c>
      <c r="D126" s="1">
        <v>71.672052954726851</v>
      </c>
      <c r="E126" s="1">
        <v>47.5746085252702</v>
      </c>
      <c r="G126" s="1">
        <v>24.097444429456637</v>
      </c>
      <c r="H126" s="1">
        <v>71.473979832628785</v>
      </c>
      <c r="I126" s="1">
        <f t="shared" si="3"/>
        <v>95.571424262085429</v>
      </c>
      <c r="K126" s="1">
        <f>IFERROR(VLOOKUP(A126,'Raw Data - Approved 2014 SWCAP'!$F$4:$R$588,9,FALSE),0)</f>
        <v>48</v>
      </c>
      <c r="L126" s="1">
        <f t="shared" si="4"/>
        <v>0</v>
      </c>
    </row>
    <row r="127" spans="1:14">
      <c r="A127" s="1" t="s">
        <v>776</v>
      </c>
      <c r="B127" s="1">
        <v>137</v>
      </c>
      <c r="C127" s="1" t="s">
        <v>144</v>
      </c>
      <c r="D127" s="1">
        <v>103.78839060785762</v>
      </c>
      <c r="E127" s="1">
        <v>77.459019656667394</v>
      </c>
      <c r="G127" s="1">
        <v>26.329370951190231</v>
      </c>
      <c r="H127" s="1">
        <v>103.50156066902194</v>
      </c>
      <c r="I127" s="1">
        <f t="shared" si="3"/>
        <v>129.83093162021217</v>
      </c>
      <c r="K127" s="1">
        <f>IFERROR(VLOOKUP(A127,'Raw Data - Approved 2014 SWCAP'!$F$4:$R$588,9,FALSE),0)</f>
        <v>77</v>
      </c>
      <c r="L127" s="1">
        <f t="shared" si="4"/>
        <v>0</v>
      </c>
    </row>
    <row r="128" spans="1:14">
      <c r="A128" s="1" t="s">
        <v>777</v>
      </c>
      <c r="B128" s="1">
        <v>138</v>
      </c>
      <c r="C128" s="1" t="s">
        <v>145</v>
      </c>
      <c r="D128" s="1">
        <v>312.27241300021495</v>
      </c>
      <c r="E128" s="1">
        <v>350.11133385835097</v>
      </c>
      <c r="G128" s="1">
        <v>-37.838920858136412</v>
      </c>
      <c r="H128" s="1">
        <v>311.40941592899787</v>
      </c>
      <c r="I128" s="1">
        <f t="shared" si="3"/>
        <v>273.57049507086145</v>
      </c>
      <c r="K128" s="1">
        <f>IFERROR(VLOOKUP(A128,'Raw Data - Approved 2014 SWCAP'!$F$4:$R$588,9,FALSE),0)</f>
        <v>350</v>
      </c>
      <c r="L128" s="1">
        <f t="shared" si="4"/>
        <v>0</v>
      </c>
    </row>
    <row r="129" spans="1:12">
      <c r="A129" s="1" t="s">
        <v>778</v>
      </c>
      <c r="B129" s="1">
        <v>139</v>
      </c>
      <c r="C129" s="1" t="s">
        <v>146</v>
      </c>
      <c r="D129" s="1">
        <v>235.47901058264543</v>
      </c>
      <c r="E129" s="1">
        <v>267.83040069372402</v>
      </c>
      <c r="G129" s="1">
        <v>-32.351390111078757</v>
      </c>
      <c r="H129" s="1">
        <v>234.82823617402724</v>
      </c>
      <c r="I129" s="1">
        <f t="shared" si="3"/>
        <v>202.47684606294848</v>
      </c>
      <c r="K129" s="1">
        <f>IFERROR(VLOOKUP(A129,'Raw Data - Approved 2014 SWCAP'!$F$4:$R$588,9,FALSE),0)</f>
        <v>268</v>
      </c>
      <c r="L129" s="1">
        <f t="shared" si="4"/>
        <v>0</v>
      </c>
    </row>
    <row r="130" spans="1:12">
      <c r="A130" s="1" t="s">
        <v>779</v>
      </c>
      <c r="B130" s="1">
        <v>140</v>
      </c>
      <c r="C130" s="1" t="s">
        <v>147</v>
      </c>
      <c r="D130" s="1">
        <v>1.723758235620013</v>
      </c>
      <c r="E130" s="1">
        <v>3.5208645298485202</v>
      </c>
      <c r="G130" s="1">
        <v>-1.797106294228505</v>
      </c>
      <c r="H130" s="1">
        <v>1.7189944516708191</v>
      </c>
      <c r="I130" s="1">
        <f t="shared" si="3"/>
        <v>-7.8111842557685884E-2</v>
      </c>
      <c r="K130" s="1">
        <f>IFERROR(VLOOKUP(A130,'Raw Data - Approved 2014 SWCAP'!$F$4:$R$588,9,FALSE),0)</f>
        <v>4</v>
      </c>
      <c r="L130" s="1">
        <f t="shared" si="4"/>
        <v>0</v>
      </c>
    </row>
    <row r="131" spans="1:12">
      <c r="A131" s="1" t="s">
        <v>780</v>
      </c>
      <c r="B131" s="1">
        <v>141</v>
      </c>
      <c r="C131" s="1" t="s">
        <v>148</v>
      </c>
      <c r="D131" s="1">
        <v>110.59269943267346</v>
      </c>
      <c r="E131" s="1">
        <v>81.752756888190007</v>
      </c>
      <c r="G131" s="1">
        <v>28.839942544483488</v>
      </c>
      <c r="H131" s="1">
        <v>110.28706508351202</v>
      </c>
      <c r="I131" s="1">
        <f t="shared" si="3"/>
        <v>139.12700762799551</v>
      </c>
      <c r="K131" s="1">
        <f>IFERROR(VLOOKUP(A131,'Raw Data - Approved 2014 SWCAP'!$F$4:$R$588,9,FALSE),0)</f>
        <v>82</v>
      </c>
      <c r="L131" s="1">
        <f t="shared" si="4"/>
        <v>0</v>
      </c>
    </row>
    <row r="132" spans="1:12">
      <c r="A132" s="1" t="s">
        <v>781</v>
      </c>
      <c r="B132" s="1">
        <v>142</v>
      </c>
      <c r="C132" s="1" t="s">
        <v>149</v>
      </c>
      <c r="D132" s="1">
        <v>0</v>
      </c>
      <c r="E132" s="1">
        <v>4.7231109546748398</v>
      </c>
      <c r="G132" s="1">
        <v>-4.7231109546748407</v>
      </c>
      <c r="H132" s="1">
        <v>0</v>
      </c>
      <c r="I132" s="1">
        <f t="shared" si="3"/>
        <v>-4.7231109546748407</v>
      </c>
      <c r="K132" s="1">
        <f>IFERROR(VLOOKUP(A132,'Raw Data - Approved 2014 SWCAP'!$F$4:$R$588,9,FALSE),0)</f>
        <v>5</v>
      </c>
      <c r="L132" s="1">
        <f t="shared" si="4"/>
        <v>0</v>
      </c>
    </row>
    <row r="133" spans="1:12">
      <c r="A133" s="1" t="s">
        <v>783</v>
      </c>
      <c r="B133" s="1">
        <v>144</v>
      </c>
      <c r="C133" s="1" t="s">
        <v>151</v>
      </c>
      <c r="D133" s="1">
        <v>275.34769711088103</v>
      </c>
      <c r="E133" s="1">
        <v>287.68039451201298</v>
      </c>
      <c r="G133" s="1">
        <v>-12.33269740113202</v>
      </c>
      <c r="H133" s="1">
        <v>274.58674530636506</v>
      </c>
      <c r="I133" s="1">
        <f t="shared" si="3"/>
        <v>262.25404790523305</v>
      </c>
      <c r="K133" s="1">
        <f>IFERROR(VLOOKUP(A133,'Raw Data - Approved 2014 SWCAP'!$F$4:$R$588,9,FALSE),0)</f>
        <v>288</v>
      </c>
      <c r="L133" s="1">
        <f t="shared" si="4"/>
        <v>0</v>
      </c>
    </row>
    <row r="134" spans="1:12">
      <c r="A134" s="1" t="s">
        <v>784</v>
      </c>
      <c r="B134" s="1">
        <v>145</v>
      </c>
      <c r="C134" s="1" t="s">
        <v>152</v>
      </c>
      <c r="D134" s="1">
        <v>1.0886894119705344</v>
      </c>
      <c r="E134" s="1">
        <v>80.636385207994095</v>
      </c>
      <c r="G134" s="1">
        <v>-79.547695796023561</v>
      </c>
      <c r="H134" s="1">
        <v>1.085680706318412</v>
      </c>
      <c r="I134" s="1">
        <f t="shared" si="3"/>
        <v>-78.462015089705147</v>
      </c>
      <c r="K134" s="1">
        <f>IFERROR(VLOOKUP(A134,'Raw Data - Approved 2014 SWCAP'!$F$4:$R$588,9,FALSE),0)</f>
        <v>81</v>
      </c>
      <c r="L134" s="1">
        <f t="shared" si="4"/>
        <v>0</v>
      </c>
    </row>
    <row r="135" spans="1:12">
      <c r="A135" s="1" t="s">
        <v>1248</v>
      </c>
      <c r="B135" s="1">
        <v>146</v>
      </c>
      <c r="C135" s="1" t="s">
        <v>153</v>
      </c>
      <c r="D135" s="1">
        <v>1.6330341179558019</v>
      </c>
      <c r="E135" s="1">
        <v>0</v>
      </c>
      <c r="G135" s="1">
        <v>0</v>
      </c>
      <c r="H135" s="1">
        <v>1.6285210594776183</v>
      </c>
      <c r="I135" s="1">
        <f t="shared" si="3"/>
        <v>1.6285210594776183</v>
      </c>
      <c r="K135" s="1">
        <f>IFERROR(VLOOKUP(A135,'Raw Data - Approved 2014 SWCAP'!$F$4:$R$588,9,FALSE),0)</f>
        <v>0</v>
      </c>
      <c r="L135" s="1">
        <f t="shared" si="4"/>
        <v>0</v>
      </c>
    </row>
    <row r="136" spans="1:12">
      <c r="A136" s="1" t="s">
        <v>785</v>
      </c>
      <c r="B136" s="1">
        <v>147</v>
      </c>
      <c r="C136" s="1" t="s">
        <v>154</v>
      </c>
      <c r="D136" s="1">
        <v>4.3547576478821375</v>
      </c>
      <c r="E136" s="1">
        <v>2.3186181050221899</v>
      </c>
      <c r="G136" s="1">
        <v>2.0361395428599436</v>
      </c>
      <c r="H136" s="1">
        <v>4.3427228252736478</v>
      </c>
      <c r="I136" s="1">
        <f t="shared" si="3"/>
        <v>6.378862368133591</v>
      </c>
      <c r="K136" s="1">
        <f>IFERROR(VLOOKUP(A136,'Raw Data - Approved 2014 SWCAP'!$F$4:$R$588,9,FALSE),0)</f>
        <v>2</v>
      </c>
      <c r="L136" s="1">
        <f t="shared" si="4"/>
        <v>0</v>
      </c>
    </row>
    <row r="137" spans="1:12">
      <c r="A137" s="1" t="s">
        <v>786</v>
      </c>
      <c r="B137" s="1">
        <v>148</v>
      </c>
      <c r="C137" s="1" t="s">
        <v>155</v>
      </c>
      <c r="D137" s="1">
        <v>61.329503541006773</v>
      </c>
      <c r="E137" s="1">
        <v>17.2608236707208</v>
      </c>
      <c r="G137" s="1">
        <v>44.068679870285997</v>
      </c>
      <c r="H137" s="1">
        <v>61.160013122603878</v>
      </c>
      <c r="I137" s="1">
        <f t="shared" si="3"/>
        <v>105.22869299288988</v>
      </c>
      <c r="K137" s="1">
        <f>IFERROR(VLOOKUP(A137,'Raw Data - Approved 2014 SWCAP'!$F$4:$R$588,9,FALSE),0)</f>
        <v>17</v>
      </c>
      <c r="L137" s="1">
        <f t="shared" si="4"/>
        <v>0</v>
      </c>
    </row>
    <row r="138" spans="1:12">
      <c r="A138" s="1" t="s">
        <v>787</v>
      </c>
      <c r="B138" s="1">
        <v>149</v>
      </c>
      <c r="C138" s="1" t="s">
        <v>156</v>
      </c>
      <c r="D138" s="1">
        <v>2.4495511769337028</v>
      </c>
      <c r="E138" s="1">
        <v>11.764840014371901</v>
      </c>
      <c r="G138" s="1">
        <v>-9.3152888374381728</v>
      </c>
      <c r="H138" s="1">
        <v>2.4427815892164273</v>
      </c>
      <c r="I138" s="1">
        <f t="shared" si="3"/>
        <v>-6.872507248221746</v>
      </c>
      <c r="K138" s="1">
        <f>IFERROR(VLOOKUP(A138,'Raw Data - Approved 2014 SWCAP'!$F$4:$R$588,9,FALSE),0)</f>
        <v>12</v>
      </c>
      <c r="L138" s="1">
        <f t="shared" si="4"/>
        <v>0</v>
      </c>
    </row>
    <row r="139" spans="1:12">
      <c r="A139" s="1" t="s">
        <v>788</v>
      </c>
      <c r="B139" s="1">
        <v>150</v>
      </c>
      <c r="C139" s="1" t="s">
        <v>157</v>
      </c>
      <c r="D139" s="1">
        <v>14.878755296930638</v>
      </c>
      <c r="E139" s="1">
        <v>12.9670864391982</v>
      </c>
      <c r="G139" s="1">
        <v>1.9116688577324388</v>
      </c>
      <c r="H139" s="1">
        <v>14.837636319684963</v>
      </c>
      <c r="I139" s="1">
        <f t="shared" si="3"/>
        <v>16.749305177417401</v>
      </c>
      <c r="K139" s="1">
        <f>IFERROR(VLOOKUP(A139,'Raw Data - Approved 2014 SWCAP'!$F$4:$R$588,9,FALSE),0)</f>
        <v>13</v>
      </c>
      <c r="L139" s="1">
        <f t="shared" si="4"/>
        <v>0</v>
      </c>
    </row>
    <row r="140" spans="1:12">
      <c r="A140" s="1" t="s">
        <v>789</v>
      </c>
      <c r="B140" s="1">
        <v>151</v>
      </c>
      <c r="C140" s="1" t="s">
        <v>158</v>
      </c>
      <c r="D140" s="1">
        <v>58.154159422759385</v>
      </c>
      <c r="E140" s="1">
        <v>29.197413174353599</v>
      </c>
      <c r="G140" s="1">
        <v>28.956746248405821</v>
      </c>
      <c r="H140" s="1">
        <v>57.993444395841841</v>
      </c>
      <c r="I140" s="1">
        <f t="shared" si="3"/>
        <v>86.95019064424767</v>
      </c>
      <c r="K140" s="1">
        <f>IFERROR(VLOOKUP(A140,'Raw Data - Approved 2014 SWCAP'!$F$4:$R$588,9,FALSE),0)</f>
        <v>29</v>
      </c>
      <c r="L140" s="1">
        <f t="shared" si="4"/>
        <v>0</v>
      </c>
    </row>
    <row r="141" spans="1:12">
      <c r="A141" s="1" t="s">
        <v>790</v>
      </c>
      <c r="B141" s="1">
        <v>152</v>
      </c>
      <c r="C141" s="1" t="s">
        <v>159</v>
      </c>
      <c r="D141" s="1">
        <v>29.122441770211797</v>
      </c>
      <c r="E141" s="1">
        <v>33.061776682723902</v>
      </c>
      <c r="G141" s="1">
        <v>-3.9393349125120887</v>
      </c>
      <c r="H141" s="1">
        <v>29.041958894017522</v>
      </c>
      <c r="I141" s="1">
        <f t="shared" si="3"/>
        <v>25.102623981505435</v>
      </c>
      <c r="K141" s="1">
        <f>IFERROR(VLOOKUP(A141,'Raw Data - Approved 2014 SWCAP'!$F$4:$R$588,9,FALSE),0)</f>
        <v>33</v>
      </c>
      <c r="L141" s="1">
        <f t="shared" si="4"/>
        <v>0</v>
      </c>
    </row>
    <row r="142" spans="1:12">
      <c r="A142" s="1" t="s">
        <v>791</v>
      </c>
      <c r="B142" s="1">
        <v>153</v>
      </c>
      <c r="C142" s="1" t="s">
        <v>160</v>
      </c>
      <c r="D142" s="1">
        <v>499.98061244746799</v>
      </c>
      <c r="E142" s="1">
        <v>1037.4527898804899</v>
      </c>
      <c r="G142" s="1">
        <v>-537.47217743301849</v>
      </c>
      <c r="H142" s="1">
        <v>498.59886437673066</v>
      </c>
      <c r="I142" s="1">
        <f t="shared" si="3"/>
        <v>-38.873313056287827</v>
      </c>
      <c r="K142" s="1">
        <f>IFERROR(VLOOKUP(A142,'Raw Data - Approved 2014 SWCAP'!$F$4:$R$588,9,FALSE),0)</f>
        <v>1037</v>
      </c>
      <c r="L142" s="1">
        <f t="shared" si="4"/>
        <v>0</v>
      </c>
    </row>
    <row r="143" spans="1:12">
      <c r="A143" s="1" t="s">
        <v>792</v>
      </c>
      <c r="B143" s="1">
        <v>154</v>
      </c>
      <c r="C143" s="1" t="s">
        <v>161</v>
      </c>
      <c r="D143" s="1">
        <v>0</v>
      </c>
      <c r="E143" s="1">
        <v>0.343498978521807</v>
      </c>
      <c r="G143" s="1">
        <v>-0.34349897852180666</v>
      </c>
      <c r="H143" s="1">
        <v>0</v>
      </c>
      <c r="I143" s="1">
        <f t="shared" si="3"/>
        <v>-0.34349897852180666</v>
      </c>
      <c r="K143" s="1">
        <f>IFERROR(VLOOKUP(A143,'Raw Data - Approved 2014 SWCAP'!$F$4:$R$588,9,FALSE),0)</f>
        <v>0</v>
      </c>
      <c r="L143" s="1">
        <f t="shared" si="4"/>
        <v>0</v>
      </c>
    </row>
    <row r="144" spans="1:12">
      <c r="A144" s="1" t="s">
        <v>793</v>
      </c>
      <c r="B144" s="1">
        <v>155</v>
      </c>
      <c r="C144" s="1" t="s">
        <v>162</v>
      </c>
      <c r="D144" s="1">
        <v>3.1753441182473927</v>
      </c>
      <c r="E144" s="1">
        <v>2.662117083544</v>
      </c>
      <c r="G144" s="1">
        <v>0.51322703470339104</v>
      </c>
      <c r="H144" s="1">
        <v>3.1665687267620348</v>
      </c>
      <c r="I144" s="1">
        <f t="shared" si="3"/>
        <v>3.6797957614654258</v>
      </c>
      <c r="K144" s="1">
        <f>IFERROR(VLOOKUP(A144,'Raw Data - Approved 2014 SWCAP'!$F$4:$R$588,9,FALSE),0)</f>
        <v>3</v>
      </c>
      <c r="L144" s="1">
        <f t="shared" si="4"/>
        <v>0</v>
      </c>
    </row>
    <row r="145" spans="1:12">
      <c r="A145" s="1" t="s">
        <v>794</v>
      </c>
      <c r="B145" s="1">
        <v>156</v>
      </c>
      <c r="C145" s="1" t="s">
        <v>163</v>
      </c>
      <c r="D145" s="1">
        <v>0.9979652943063233</v>
      </c>
      <c r="E145" s="1">
        <v>0.77287270167406497</v>
      </c>
      <c r="G145" s="1">
        <v>0.22509259263225845</v>
      </c>
      <c r="H145" s="1">
        <v>0.99520731412521102</v>
      </c>
      <c r="I145" s="1">
        <f t="shared" si="3"/>
        <v>1.2202999067574694</v>
      </c>
      <c r="K145" s="1">
        <f>IFERROR(VLOOKUP(A145,'Raw Data - Approved 2014 SWCAP'!$F$4:$R$588,9,FALSE),0)</f>
        <v>1</v>
      </c>
      <c r="L145" s="1">
        <f t="shared" si="4"/>
        <v>0</v>
      </c>
    </row>
    <row r="146" spans="1:12">
      <c r="A146" s="1" t="s">
        <v>795</v>
      </c>
      <c r="B146" s="1">
        <v>157</v>
      </c>
      <c r="C146" s="1" t="s">
        <v>164</v>
      </c>
      <c r="D146" s="1">
        <v>94.171634135451228</v>
      </c>
      <c r="E146" s="1">
        <v>357.63167596463597</v>
      </c>
      <c r="G146" s="1">
        <v>-263.4600418291846</v>
      </c>
      <c r="H146" s="1">
        <v>93.911381096542641</v>
      </c>
      <c r="I146" s="1">
        <f t="shared" si="3"/>
        <v>-169.54866073264196</v>
      </c>
      <c r="K146" s="1">
        <f>IFERROR(VLOOKUP(A146,'Raw Data - Approved 2014 SWCAP'!$F$4:$R$588,9,FALSE),0)</f>
        <v>358</v>
      </c>
      <c r="L146" s="1">
        <f t="shared" si="4"/>
        <v>0</v>
      </c>
    </row>
    <row r="147" spans="1:12">
      <c r="A147" s="1" t="s">
        <v>796</v>
      </c>
      <c r="B147" s="1">
        <v>158</v>
      </c>
      <c r="C147" s="1" t="s">
        <v>165</v>
      </c>
      <c r="D147" s="1">
        <v>1.1794135296347459</v>
      </c>
      <c r="E147" s="1">
        <v>11.936589503632799</v>
      </c>
      <c r="G147" s="1">
        <v>-10.757175973998033</v>
      </c>
      <c r="H147" s="1">
        <v>1.1761540985116132</v>
      </c>
      <c r="I147" s="1">
        <f t="shared" si="3"/>
        <v>-9.5810218754864191</v>
      </c>
      <c r="K147" s="1">
        <f>IFERROR(VLOOKUP(A147,'Raw Data - Approved 2014 SWCAP'!$F$4:$R$588,9,FALSE),0)</f>
        <v>12</v>
      </c>
      <c r="L147" s="1">
        <f t="shared" si="4"/>
        <v>0</v>
      </c>
    </row>
    <row r="148" spans="1:12">
      <c r="A148" s="1" t="s">
        <v>797</v>
      </c>
      <c r="B148" s="1">
        <v>159</v>
      </c>
      <c r="C148" s="1" t="s">
        <v>166</v>
      </c>
      <c r="D148" s="1">
        <v>24182.839280899869</v>
      </c>
      <c r="E148" s="1">
        <v>1233.0266649048001</v>
      </c>
      <c r="G148" s="1">
        <v>22949.812615995066</v>
      </c>
      <c r="H148" s="1">
        <v>24116.003868874654</v>
      </c>
      <c r="I148" s="1">
        <f t="shared" ref="I148:I211" si="6">SUM(G148:H148)</f>
        <v>47065.81648486972</v>
      </c>
      <c r="K148" s="1">
        <f>IFERROR(VLOOKUP(A148,'Raw Data - Approved 2014 SWCAP'!$F$4:$R$588,9,FALSE),0)</f>
        <v>1233</v>
      </c>
      <c r="L148" s="1">
        <f t="shared" si="4"/>
        <v>0</v>
      </c>
    </row>
    <row r="149" spans="1:12">
      <c r="A149" s="1" t="s">
        <v>798</v>
      </c>
      <c r="B149" s="1">
        <v>160</v>
      </c>
      <c r="C149" s="1" t="s">
        <v>167</v>
      </c>
      <c r="D149" s="1">
        <v>533.63926010089028</v>
      </c>
      <c r="E149" s="1">
        <v>344.78709969126299</v>
      </c>
      <c r="G149" s="1">
        <v>188.85216040962692</v>
      </c>
      <c r="H149" s="1">
        <v>532.16449288040826</v>
      </c>
      <c r="I149" s="1">
        <f t="shared" si="6"/>
        <v>721.01665329003515</v>
      </c>
      <c r="K149" s="1">
        <f>IFERROR(VLOOKUP(A149,'Raw Data - Approved 2014 SWCAP'!$F$4:$R$588,9,FALSE),0)</f>
        <v>345</v>
      </c>
      <c r="L149" s="1">
        <f t="shared" ref="L149:L212" si="7">ROUND(K149-E149,0)</f>
        <v>0</v>
      </c>
    </row>
    <row r="150" spans="1:12">
      <c r="A150" s="1" t="s">
        <v>799</v>
      </c>
      <c r="B150" s="1">
        <v>161</v>
      </c>
      <c r="C150" s="1" t="s">
        <v>168</v>
      </c>
      <c r="D150" s="1">
        <v>230.16708651410383</v>
      </c>
      <c r="E150" s="1">
        <v>202.14914886008299</v>
      </c>
      <c r="G150" s="1">
        <v>28.017937654020646</v>
      </c>
      <c r="H150" s="1">
        <v>229.53099599415091</v>
      </c>
      <c r="I150" s="1">
        <f t="shared" si="6"/>
        <v>257.54893364817156</v>
      </c>
      <c r="K150" s="1">
        <f>IFERROR(VLOOKUP(A150,'Raw Data - Approved 2014 SWCAP'!$F$4:$R$588,9,FALSE),0)</f>
        <v>202</v>
      </c>
      <c r="L150" s="1">
        <f t="shared" si="7"/>
        <v>0</v>
      </c>
    </row>
    <row r="151" spans="1:12">
      <c r="A151" s="1" t="s">
        <v>800</v>
      </c>
      <c r="B151" s="1">
        <v>162</v>
      </c>
      <c r="C151" s="1" t="s">
        <v>169</v>
      </c>
      <c r="D151" s="1">
        <v>4.0825852948895047</v>
      </c>
      <c r="E151" s="1">
        <v>3.95023825300078</v>
      </c>
      <c r="G151" s="1">
        <v>0.13234704188872834</v>
      </c>
      <c r="H151" s="1">
        <v>4.0713026486940453</v>
      </c>
      <c r="I151" s="1">
        <f t="shared" si="6"/>
        <v>4.2036496905827736</v>
      </c>
      <c r="K151" s="1">
        <f>IFERROR(VLOOKUP(A151,'Raw Data - Approved 2014 SWCAP'!$F$4:$R$588,9,FALSE),0)</f>
        <v>4</v>
      </c>
      <c r="L151" s="1">
        <f t="shared" si="7"/>
        <v>0</v>
      </c>
    </row>
    <row r="152" spans="1:12">
      <c r="A152" s="1" t="s">
        <v>801</v>
      </c>
      <c r="B152" s="1">
        <v>163</v>
      </c>
      <c r="C152" s="1" t="s">
        <v>170</v>
      </c>
      <c r="D152" s="1">
        <v>307.28258652868334</v>
      </c>
      <c r="E152" s="1">
        <v>281.92678662177298</v>
      </c>
      <c r="G152" s="1">
        <v>25.355799906910583</v>
      </c>
      <c r="H152" s="1">
        <v>306.43337935837178</v>
      </c>
      <c r="I152" s="1">
        <f t="shared" si="6"/>
        <v>331.78917926528237</v>
      </c>
      <c r="K152" s="1">
        <f>IFERROR(VLOOKUP(A152,'Raw Data - Approved 2014 SWCAP'!$F$4:$R$588,9,FALSE),0)</f>
        <v>282</v>
      </c>
      <c r="L152" s="1">
        <f t="shared" si="7"/>
        <v>0</v>
      </c>
    </row>
    <row r="153" spans="1:12">
      <c r="A153" s="1" t="s">
        <v>802</v>
      </c>
      <c r="B153" s="1">
        <v>164</v>
      </c>
      <c r="C153" s="1" t="s">
        <v>171</v>
      </c>
      <c r="D153" s="1">
        <v>1537.8645185260441</v>
      </c>
      <c r="E153" s="1">
        <v>1146.7713397950499</v>
      </c>
      <c r="G153" s="1">
        <v>391.0931787309928</v>
      </c>
      <c r="H153" s="1">
        <v>1533.61447106695</v>
      </c>
      <c r="I153" s="1">
        <f t="shared" si="6"/>
        <v>1924.7076497979428</v>
      </c>
      <c r="K153" s="1">
        <f>IFERROR(VLOOKUP(A153,'Raw Data - Approved 2014 SWCAP'!$F$4:$R$588,9,FALSE),0)</f>
        <v>1147</v>
      </c>
      <c r="L153" s="1">
        <f t="shared" si="7"/>
        <v>0</v>
      </c>
    </row>
    <row r="154" spans="1:12">
      <c r="A154" s="1" t="s">
        <v>803</v>
      </c>
      <c r="B154" s="1">
        <v>165</v>
      </c>
      <c r="C154" s="1" t="s">
        <v>172</v>
      </c>
      <c r="D154" s="1">
        <v>811.89012897702605</v>
      </c>
      <c r="E154" s="1">
        <v>964.71688117849396</v>
      </c>
      <c r="G154" s="1">
        <v>-152.82675220146774</v>
      </c>
      <c r="H154" s="1">
        <v>809.64638673695572</v>
      </c>
      <c r="I154" s="1">
        <f t="shared" si="6"/>
        <v>656.81963453548792</v>
      </c>
      <c r="K154" s="1">
        <f>IFERROR(VLOOKUP(A154,'Raw Data - Approved 2014 SWCAP'!$F$4:$R$588,9,FALSE),0)</f>
        <v>965</v>
      </c>
      <c r="L154" s="1">
        <f t="shared" si="7"/>
        <v>0</v>
      </c>
    </row>
    <row r="155" spans="1:12">
      <c r="A155" s="1" t="s">
        <v>804</v>
      </c>
      <c r="B155" s="1">
        <v>166</v>
      </c>
      <c r="C155" s="1" t="s">
        <v>173</v>
      </c>
      <c r="D155" s="1">
        <v>142.89048532113264</v>
      </c>
      <c r="E155" s="1">
        <v>77.7166438905587</v>
      </c>
      <c r="G155" s="1">
        <v>65.173841430573901</v>
      </c>
      <c r="H155" s="1">
        <v>142.49559270429157</v>
      </c>
      <c r="I155" s="1">
        <f t="shared" si="6"/>
        <v>207.66943413486547</v>
      </c>
      <c r="K155" s="1">
        <f>IFERROR(VLOOKUP(A155,'Raw Data - Approved 2014 SWCAP'!$F$4:$R$588,9,FALSE),0)</f>
        <v>78</v>
      </c>
      <c r="L155" s="1">
        <f t="shared" si="7"/>
        <v>0</v>
      </c>
    </row>
    <row r="156" spans="1:12">
      <c r="A156" s="1" t="s">
        <v>805</v>
      </c>
      <c r="B156" s="1">
        <v>167</v>
      </c>
      <c r="C156" s="1" t="s">
        <v>174</v>
      </c>
      <c r="D156" s="1">
        <v>0.27217235299263359</v>
      </c>
      <c r="E156" s="1">
        <v>0.42937372315225802</v>
      </c>
      <c r="G156" s="1">
        <v>-0.15720137015962465</v>
      </c>
      <c r="H156" s="1">
        <v>0.27142017657960299</v>
      </c>
      <c r="I156" s="1">
        <f t="shared" si="6"/>
        <v>0.11421880641997834</v>
      </c>
      <c r="K156" s="1">
        <f>IFERROR(VLOOKUP(A156,'Raw Data - Approved 2014 SWCAP'!$F$4:$R$588,9,FALSE),0)</f>
        <v>0</v>
      </c>
      <c r="L156" s="1">
        <f t="shared" si="7"/>
        <v>0</v>
      </c>
    </row>
    <row r="157" spans="1:12">
      <c r="A157" s="1" t="s">
        <v>806</v>
      </c>
      <c r="B157" s="1">
        <v>168</v>
      </c>
      <c r="C157" s="1" t="s">
        <v>175</v>
      </c>
      <c r="D157" s="1">
        <v>2.3588270592694918</v>
      </c>
      <c r="E157" s="1">
        <v>1.8033696372394801</v>
      </c>
      <c r="G157" s="1">
        <v>0.5554574220300067</v>
      </c>
      <c r="H157" s="1">
        <v>2.3523081970232265</v>
      </c>
      <c r="I157" s="1">
        <f t="shared" si="6"/>
        <v>2.9077656190532331</v>
      </c>
      <c r="K157" s="1">
        <f>IFERROR(VLOOKUP(A157,'Raw Data - Approved 2014 SWCAP'!$F$4:$R$588,9,FALSE),0)</f>
        <v>2</v>
      </c>
      <c r="L157" s="1">
        <f t="shared" si="7"/>
        <v>0</v>
      </c>
    </row>
    <row r="158" spans="1:12">
      <c r="A158" s="1" t="s">
        <v>807</v>
      </c>
      <c r="B158" s="1">
        <v>169</v>
      </c>
      <c r="C158" s="1" t="s">
        <v>176</v>
      </c>
      <c r="D158" s="1">
        <v>0.81651705897790094</v>
      </c>
      <c r="E158" s="1">
        <v>0.85874744630451705</v>
      </c>
      <c r="G158" s="1">
        <v>-4.2230387326615652E-2</v>
      </c>
      <c r="H158" s="1">
        <v>0.81426052973880914</v>
      </c>
      <c r="I158" s="1">
        <f t="shared" si="6"/>
        <v>0.77203014241219348</v>
      </c>
      <c r="K158" s="1">
        <f>IFERROR(VLOOKUP(A158,'Raw Data - Approved 2014 SWCAP'!$F$4:$R$588,9,FALSE),0)</f>
        <v>1</v>
      </c>
      <c r="L158" s="1">
        <f t="shared" si="7"/>
        <v>0</v>
      </c>
    </row>
    <row r="159" spans="1:12">
      <c r="A159" s="1" t="s">
        <v>808</v>
      </c>
      <c r="B159" s="1">
        <v>170</v>
      </c>
      <c r="C159" s="1" t="s">
        <v>177</v>
      </c>
      <c r="D159" s="1">
        <v>315.99210182444767</v>
      </c>
      <c r="E159" s="1">
        <v>237.95891737098199</v>
      </c>
      <c r="G159" s="1">
        <v>78.033184453466106</v>
      </c>
      <c r="H159" s="1">
        <v>315.11882500891909</v>
      </c>
      <c r="I159" s="1">
        <f t="shared" si="6"/>
        <v>393.15200946238519</v>
      </c>
      <c r="K159" s="1">
        <f>IFERROR(VLOOKUP(A159,'Raw Data - Approved 2014 SWCAP'!$F$4:$R$588,9,FALSE),0)</f>
        <v>238</v>
      </c>
      <c r="L159" s="1">
        <f t="shared" si="7"/>
        <v>0</v>
      </c>
    </row>
    <row r="160" spans="1:12">
      <c r="A160" s="1" t="s">
        <v>809</v>
      </c>
      <c r="B160" s="1">
        <v>171</v>
      </c>
      <c r="C160" s="1" t="s">
        <v>178</v>
      </c>
      <c r="D160" s="1">
        <v>147.88031179266426</v>
      </c>
      <c r="E160" s="1">
        <v>172.86586094109899</v>
      </c>
      <c r="G160" s="1">
        <v>-24.985549148434909</v>
      </c>
      <c r="H160" s="1">
        <v>147.47162927491763</v>
      </c>
      <c r="I160" s="1">
        <f t="shared" si="6"/>
        <v>122.48608012648272</v>
      </c>
      <c r="K160" s="1">
        <f>IFERROR(VLOOKUP(A160,'Raw Data - Approved 2014 SWCAP'!$F$4:$R$588,9,FALSE),0)</f>
        <v>173</v>
      </c>
      <c r="L160" s="1">
        <f t="shared" si="7"/>
        <v>0</v>
      </c>
    </row>
    <row r="161" spans="1:12">
      <c r="A161" s="1" t="s">
        <v>1249</v>
      </c>
      <c r="B161" s="1">
        <v>172</v>
      </c>
      <c r="C161" s="1" t="s">
        <v>179</v>
      </c>
      <c r="D161" s="1">
        <v>2.1773788239410687</v>
      </c>
      <c r="E161" s="1">
        <v>0</v>
      </c>
      <c r="G161" s="1">
        <v>0</v>
      </c>
      <c r="H161" s="1">
        <v>2.1713614126368239</v>
      </c>
      <c r="I161" s="1">
        <f t="shared" si="6"/>
        <v>2.1713614126368239</v>
      </c>
      <c r="K161" s="1">
        <f>IFERROR(VLOOKUP(A161,'Raw Data - Approved 2014 SWCAP'!$F$4:$R$588,9,FALSE),0)</f>
        <v>0</v>
      </c>
      <c r="L161" s="1">
        <f t="shared" si="7"/>
        <v>0</v>
      </c>
    </row>
    <row r="162" spans="1:12">
      <c r="A162" s="1" t="s">
        <v>810</v>
      </c>
      <c r="B162" s="1">
        <v>173</v>
      </c>
      <c r="C162" s="1" t="s">
        <v>180</v>
      </c>
      <c r="D162" s="1">
        <v>445.72759008426971</v>
      </c>
      <c r="E162" s="1">
        <v>705.28927764989896</v>
      </c>
      <c r="G162" s="1">
        <v>-259.56168756562971</v>
      </c>
      <c r="H162" s="1">
        <v>444.49577584519648</v>
      </c>
      <c r="I162" s="1">
        <f t="shared" si="6"/>
        <v>184.93408827956677</v>
      </c>
      <c r="K162" s="1">
        <f>IFERROR(VLOOKUP(A162,'Raw Data - Approved 2014 SWCAP'!$F$4:$R$588,9,FALSE),0)</f>
        <v>705</v>
      </c>
      <c r="L162" s="1">
        <f t="shared" si="7"/>
        <v>0</v>
      </c>
    </row>
    <row r="163" spans="1:12">
      <c r="A163" s="1" t="s">
        <v>812</v>
      </c>
      <c r="B163" s="1">
        <v>175</v>
      </c>
      <c r="C163" s="1" t="s">
        <v>182</v>
      </c>
      <c r="D163" s="1">
        <v>375.50712301217015</v>
      </c>
      <c r="E163" s="1">
        <v>135.59622177148299</v>
      </c>
      <c r="G163" s="1">
        <v>239.910901240687</v>
      </c>
      <c r="H163" s="1">
        <v>374.46937028765893</v>
      </c>
      <c r="I163" s="1">
        <f t="shared" si="6"/>
        <v>614.38027152834593</v>
      </c>
      <c r="K163" s="1">
        <f>IFERROR(VLOOKUP(A163,'Raw Data - Approved 2014 SWCAP'!$F$4:$R$588,9,FALSE),0)</f>
        <v>136</v>
      </c>
      <c r="L163" s="1">
        <f t="shared" si="7"/>
        <v>0</v>
      </c>
    </row>
    <row r="164" spans="1:12">
      <c r="A164" s="1" t="s">
        <v>813</v>
      </c>
      <c r="B164" s="1">
        <v>176</v>
      </c>
      <c r="C164" s="1" t="s">
        <v>183</v>
      </c>
      <c r="D164" s="1">
        <v>500.9785777417743</v>
      </c>
      <c r="E164" s="1">
        <v>627.315009525449</v>
      </c>
      <c r="G164" s="1">
        <v>-126.33643178367502</v>
      </c>
      <c r="H164" s="1">
        <v>499.59407169085586</v>
      </c>
      <c r="I164" s="1">
        <f t="shared" si="6"/>
        <v>373.25763990718082</v>
      </c>
      <c r="K164" s="1">
        <f>IFERROR(VLOOKUP(A164,'Raw Data - Approved 2014 SWCAP'!$F$4:$R$588,9,FALSE),0)</f>
        <v>627</v>
      </c>
      <c r="L164" s="1">
        <f t="shared" si="7"/>
        <v>0</v>
      </c>
    </row>
    <row r="165" spans="1:12">
      <c r="A165" s="1" t="s">
        <v>814</v>
      </c>
      <c r="B165" s="1">
        <v>177</v>
      </c>
      <c r="C165" s="1" t="s">
        <v>184</v>
      </c>
      <c r="D165" s="1">
        <v>783.6749283834564</v>
      </c>
      <c r="E165" s="1">
        <v>947.02668378462101</v>
      </c>
      <c r="G165" s="1">
        <v>-163.35175540116441</v>
      </c>
      <c r="H165" s="1">
        <v>781.50916176487021</v>
      </c>
      <c r="I165" s="1">
        <f t="shared" si="6"/>
        <v>618.15740636370583</v>
      </c>
      <c r="K165" s="1">
        <f>IFERROR(VLOOKUP(A165,'Raw Data - Approved 2014 SWCAP'!$F$4:$R$588,9,FALSE),0)</f>
        <v>947</v>
      </c>
      <c r="L165" s="1">
        <f t="shared" si="7"/>
        <v>0</v>
      </c>
    </row>
    <row r="166" spans="1:12">
      <c r="A166" s="1" t="s">
        <v>815</v>
      </c>
      <c r="B166" s="1">
        <v>178</v>
      </c>
      <c r="C166" s="1" t="s">
        <v>185</v>
      </c>
      <c r="D166" s="1">
        <v>503.42812891870796</v>
      </c>
      <c r="E166" s="1">
        <v>678.32460783593797</v>
      </c>
      <c r="G166" s="1">
        <v>-174.89647891722962</v>
      </c>
      <c r="H166" s="1">
        <v>502.03685328007231</v>
      </c>
      <c r="I166" s="1">
        <f t="shared" si="6"/>
        <v>327.14037436284269</v>
      </c>
      <c r="K166" s="1">
        <f>IFERROR(VLOOKUP(A166,'Raw Data - Approved 2014 SWCAP'!$F$4:$R$588,9,FALSE),0)</f>
        <v>678</v>
      </c>
      <c r="L166" s="1">
        <f t="shared" si="7"/>
        <v>0</v>
      </c>
    </row>
    <row r="167" spans="1:12">
      <c r="A167" s="1" t="s">
        <v>816</v>
      </c>
      <c r="B167" s="1">
        <v>179</v>
      </c>
      <c r="C167" s="1" t="s">
        <v>186</v>
      </c>
      <c r="D167" s="1">
        <v>101.9739082545734</v>
      </c>
      <c r="E167" s="1">
        <v>98.068958367975796</v>
      </c>
      <c r="G167" s="1">
        <v>3.9049498865976102</v>
      </c>
      <c r="H167" s="1">
        <v>101.69209282515791</v>
      </c>
      <c r="I167" s="1">
        <f t="shared" si="6"/>
        <v>105.59704271175552</v>
      </c>
      <c r="K167" s="1">
        <f>IFERROR(VLOOKUP(A167,'Raw Data - Approved 2014 SWCAP'!$F$4:$R$588,9,FALSE),0)</f>
        <v>98</v>
      </c>
      <c r="L167" s="1">
        <f t="shared" si="7"/>
        <v>0</v>
      </c>
    </row>
    <row r="168" spans="1:12">
      <c r="A168" s="1" t="s">
        <v>817</v>
      </c>
      <c r="B168" s="1">
        <v>180</v>
      </c>
      <c r="C168" s="1" t="s">
        <v>187</v>
      </c>
      <c r="D168" s="1">
        <v>426.49407713945692</v>
      </c>
      <c r="E168" s="1">
        <v>508.63611244616499</v>
      </c>
      <c r="G168" s="1">
        <v>-82.142035306708237</v>
      </c>
      <c r="H168" s="1">
        <v>425.3154167002379</v>
      </c>
      <c r="I168" s="1">
        <f t="shared" si="6"/>
        <v>343.17338139352967</v>
      </c>
      <c r="K168" s="1">
        <f>IFERROR(VLOOKUP(A168,'Raw Data - Approved 2014 SWCAP'!$F$4:$R$588,9,FALSE),0)</f>
        <v>509</v>
      </c>
      <c r="L168" s="1">
        <f t="shared" si="7"/>
        <v>0</v>
      </c>
    </row>
    <row r="169" spans="1:12">
      <c r="A169" s="1" t="s">
        <v>818</v>
      </c>
      <c r="B169" s="1">
        <v>181</v>
      </c>
      <c r="C169" s="1" t="s">
        <v>188</v>
      </c>
      <c r="D169" s="1">
        <v>133.09228061339786</v>
      </c>
      <c r="E169" s="1">
        <v>97.210210921671305</v>
      </c>
      <c r="G169" s="1">
        <v>35.882069691726571</v>
      </c>
      <c r="H169" s="1">
        <v>132.72446634742587</v>
      </c>
      <c r="I169" s="1">
        <f t="shared" si="6"/>
        <v>168.60653603915245</v>
      </c>
      <c r="K169" s="1">
        <f>IFERROR(VLOOKUP(A169,'Raw Data - Approved 2014 SWCAP'!$F$4:$R$588,9,FALSE),0)</f>
        <v>97</v>
      </c>
      <c r="L169" s="1">
        <f t="shared" si="7"/>
        <v>0</v>
      </c>
    </row>
    <row r="170" spans="1:12">
      <c r="A170" s="1" t="s">
        <v>819</v>
      </c>
      <c r="B170" s="1">
        <v>182</v>
      </c>
      <c r="C170" s="1" t="s">
        <v>189</v>
      </c>
      <c r="D170" s="1">
        <v>7.1672052954726864</v>
      </c>
      <c r="E170" s="1">
        <v>2.9197413174353599</v>
      </c>
      <c r="G170" s="1">
        <v>4.2474639780373291</v>
      </c>
      <c r="H170" s="1">
        <v>7.1473979832628789</v>
      </c>
      <c r="I170" s="1">
        <f t="shared" si="6"/>
        <v>11.394861961300208</v>
      </c>
      <c r="K170" s="1">
        <f>IFERROR(VLOOKUP(A170,'Raw Data - Approved 2014 SWCAP'!$F$4:$R$588,9,FALSE),0)</f>
        <v>3</v>
      </c>
      <c r="L170" s="1">
        <f t="shared" si="7"/>
        <v>0</v>
      </c>
    </row>
    <row r="171" spans="1:12">
      <c r="A171" s="1" t="s">
        <v>820</v>
      </c>
      <c r="B171" s="1">
        <v>183</v>
      </c>
      <c r="C171" s="1" t="s">
        <v>190</v>
      </c>
      <c r="D171" s="1">
        <v>9.3445841194137547</v>
      </c>
      <c r="E171" s="1">
        <v>4.8948604439357402</v>
      </c>
      <c r="G171" s="1">
        <v>4.449723675478011</v>
      </c>
      <c r="H171" s="1">
        <v>9.3187593958997024</v>
      </c>
      <c r="I171" s="1">
        <f t="shared" si="6"/>
        <v>13.768483071377712</v>
      </c>
      <c r="K171" s="1">
        <f>IFERROR(VLOOKUP(A171,'Raw Data - Approved 2014 SWCAP'!$F$4:$R$588,9,FALSE),0)</f>
        <v>5</v>
      </c>
      <c r="L171" s="1">
        <f t="shared" si="7"/>
        <v>0</v>
      </c>
    </row>
    <row r="172" spans="1:12">
      <c r="A172" s="1" t="s">
        <v>821</v>
      </c>
      <c r="B172" s="1">
        <v>184</v>
      </c>
      <c r="C172" s="1" t="s">
        <v>191</v>
      </c>
      <c r="D172" s="1">
        <v>0</v>
      </c>
      <c r="E172" s="1">
        <v>561.06833796139097</v>
      </c>
      <c r="G172" s="1">
        <v>-561.06833796139131</v>
      </c>
      <c r="H172" s="1">
        <v>0</v>
      </c>
      <c r="I172" s="1">
        <f t="shared" si="6"/>
        <v>-561.06833796139131</v>
      </c>
      <c r="K172" s="1">
        <f>IFERROR(VLOOKUP(A172,'Raw Data - Approved 2014 SWCAP'!$F$4:$R$588,9,FALSE),0)</f>
        <v>561</v>
      </c>
      <c r="L172" s="1">
        <f t="shared" si="7"/>
        <v>0</v>
      </c>
    </row>
    <row r="173" spans="1:12">
      <c r="A173" s="1" t="s">
        <v>823</v>
      </c>
      <c r="B173" s="1">
        <v>186</v>
      </c>
      <c r="C173" s="1" t="s">
        <v>193</v>
      </c>
      <c r="D173" s="1">
        <v>1.0886894119705344</v>
      </c>
      <c r="E173" s="1">
        <v>0.51524846778271005</v>
      </c>
      <c r="G173" s="1">
        <v>0.57344094418782465</v>
      </c>
      <c r="H173" s="1">
        <v>1.085680706318412</v>
      </c>
      <c r="I173" s="1">
        <f t="shared" si="6"/>
        <v>1.6591216505062367</v>
      </c>
      <c r="K173" s="1">
        <f>IFERROR(VLOOKUP(A173,'Raw Data - Approved 2014 SWCAP'!$F$4:$R$588,9,FALSE),0)</f>
        <v>1</v>
      </c>
      <c r="L173" s="1">
        <f t="shared" si="7"/>
        <v>0</v>
      </c>
    </row>
    <row r="174" spans="1:12">
      <c r="A174" s="1" t="s">
        <v>824</v>
      </c>
      <c r="B174" s="1">
        <v>187</v>
      </c>
      <c r="C174" s="1" t="s">
        <v>194</v>
      </c>
      <c r="D174" s="1">
        <v>92.084979429174368</v>
      </c>
      <c r="E174" s="1">
        <v>93.946970625714101</v>
      </c>
      <c r="G174" s="1">
        <v>-1.8619911965397318</v>
      </c>
      <c r="H174" s="1">
        <v>91.830493076099017</v>
      </c>
      <c r="I174" s="1">
        <f t="shared" si="6"/>
        <v>89.968501879559284</v>
      </c>
      <c r="K174" s="1">
        <f>IFERROR(VLOOKUP(A174,'Raw Data - Approved 2014 SWCAP'!$F$4:$R$588,9,FALSE),0)</f>
        <v>94</v>
      </c>
      <c r="L174" s="1">
        <f t="shared" si="7"/>
        <v>0</v>
      </c>
    </row>
    <row r="175" spans="1:12">
      <c r="A175" s="1" t="s">
        <v>825</v>
      </c>
      <c r="B175" s="1">
        <v>188</v>
      </c>
      <c r="C175" s="1" t="s">
        <v>195</v>
      </c>
      <c r="D175" s="1">
        <v>15.604548238244329</v>
      </c>
      <c r="E175" s="1">
        <v>6.1829816133925197</v>
      </c>
      <c r="G175" s="1">
        <v>9.421566624851808</v>
      </c>
      <c r="H175" s="1">
        <v>15.561423457230573</v>
      </c>
      <c r="I175" s="1">
        <f t="shared" si="6"/>
        <v>24.982990082082381</v>
      </c>
      <c r="K175" s="1">
        <f>IFERROR(VLOOKUP(A175,'Raw Data - Approved 2014 SWCAP'!$F$4:$R$588,9,FALSE),0)</f>
        <v>6</v>
      </c>
      <c r="L175" s="1">
        <f t="shared" si="7"/>
        <v>0</v>
      </c>
    </row>
    <row r="176" spans="1:12">
      <c r="A176" s="1" t="s">
        <v>826</v>
      </c>
      <c r="B176" s="1">
        <v>189</v>
      </c>
      <c r="C176" s="1" t="s">
        <v>196</v>
      </c>
      <c r="D176" s="1">
        <v>350.2858183015195</v>
      </c>
      <c r="E176" s="1">
        <v>273.68281113724902</v>
      </c>
      <c r="G176" s="1">
        <v>76.603007164270053</v>
      </c>
      <c r="H176" s="1">
        <v>349.31776725794901</v>
      </c>
      <c r="I176" s="1">
        <f t="shared" si="6"/>
        <v>425.9207744222191</v>
      </c>
      <c r="K176" s="1">
        <f>IFERROR(VLOOKUP(A176,'Raw Data - Approved 2014 SWCAP'!$F$4:$R$588,9,FALSE),0)</f>
        <v>274</v>
      </c>
      <c r="L176" s="1">
        <f t="shared" si="7"/>
        <v>0</v>
      </c>
    </row>
    <row r="177" spans="1:12">
      <c r="A177" s="1" t="s">
        <v>827</v>
      </c>
      <c r="B177" s="1">
        <v>190</v>
      </c>
      <c r="C177" s="1" t="s">
        <v>197</v>
      </c>
      <c r="D177" s="1">
        <v>115.58252590420508</v>
      </c>
      <c r="E177" s="1">
        <v>559.31943559632305</v>
      </c>
      <c r="G177" s="1">
        <v>-443.73690969211765</v>
      </c>
      <c r="H177" s="1">
        <v>115.26310165413807</v>
      </c>
      <c r="I177" s="1">
        <f t="shared" si="6"/>
        <v>-328.47380803797955</v>
      </c>
      <c r="K177" s="1">
        <f>IFERROR(VLOOKUP(A177,'Raw Data - Approved 2014 SWCAP'!$F$4:$R$588,9,FALSE),0)</f>
        <v>559</v>
      </c>
      <c r="L177" s="1">
        <f t="shared" si="7"/>
        <v>0</v>
      </c>
    </row>
    <row r="178" spans="1:12">
      <c r="A178" s="1" t="s">
        <v>829</v>
      </c>
      <c r="B178" s="1">
        <v>192</v>
      </c>
      <c r="C178" s="1" t="s">
        <v>199</v>
      </c>
      <c r="D178" s="1">
        <v>183.44416591703506</v>
      </c>
      <c r="E178" s="1">
        <v>170.547242836077</v>
      </c>
      <c r="G178" s="1">
        <v>12.89692308095808</v>
      </c>
      <c r="H178" s="1">
        <v>182.93719901465241</v>
      </c>
      <c r="I178" s="1">
        <f t="shared" si="6"/>
        <v>195.8341220956105</v>
      </c>
      <c r="K178" s="1">
        <f>IFERROR(VLOOKUP(A178,'Raw Data - Approved 2014 SWCAP'!$F$4:$R$588,9,FALSE),0)</f>
        <v>171</v>
      </c>
      <c r="L178" s="1">
        <f t="shared" si="7"/>
        <v>0</v>
      </c>
    </row>
    <row r="179" spans="1:12">
      <c r="A179" s="1" t="s">
        <v>830</v>
      </c>
      <c r="B179" s="1">
        <v>193</v>
      </c>
      <c r="C179" s="1" t="s">
        <v>200</v>
      </c>
      <c r="D179" s="1">
        <v>14.878755296930638</v>
      </c>
      <c r="E179" s="1">
        <v>21.211061923721601</v>
      </c>
      <c r="G179" s="1">
        <v>-6.3323066267909196</v>
      </c>
      <c r="H179" s="1">
        <v>14.837636319684963</v>
      </c>
      <c r="I179" s="1">
        <f t="shared" si="6"/>
        <v>8.5053296928940441</v>
      </c>
      <c r="K179" s="1">
        <f>IFERROR(VLOOKUP(A179,'Raw Data - Approved 2014 SWCAP'!$F$4:$R$588,9,FALSE),0)</f>
        <v>21</v>
      </c>
      <c r="L179" s="1">
        <f t="shared" si="7"/>
        <v>0</v>
      </c>
    </row>
    <row r="180" spans="1:12">
      <c r="A180" s="1" t="s">
        <v>831</v>
      </c>
      <c r="B180" s="1">
        <v>194</v>
      </c>
      <c r="C180" s="1" t="s">
        <v>201</v>
      </c>
      <c r="D180" s="1">
        <v>1.8144823532842242</v>
      </c>
      <c r="E180" s="1">
        <v>1.28812116945677</v>
      </c>
      <c r="G180" s="1">
        <v>0.52636118382744934</v>
      </c>
      <c r="H180" s="1">
        <v>1.8094678438640202</v>
      </c>
      <c r="I180" s="1">
        <f t="shared" si="6"/>
        <v>2.3358290276914695</v>
      </c>
      <c r="K180" s="1">
        <f>IFERROR(VLOOKUP(A180,'Raw Data - Approved 2014 SWCAP'!$F$4:$R$588,9,FALSE),0)</f>
        <v>1</v>
      </c>
      <c r="L180" s="1">
        <f t="shared" si="7"/>
        <v>0</v>
      </c>
    </row>
    <row r="181" spans="1:12">
      <c r="A181" s="1" t="s">
        <v>832</v>
      </c>
      <c r="B181" s="1">
        <v>195</v>
      </c>
      <c r="C181" s="1" t="s">
        <v>202</v>
      </c>
      <c r="D181" s="1">
        <v>1125.1605072715472</v>
      </c>
      <c r="E181" s="1">
        <v>1281.6605439737</v>
      </c>
      <c r="G181" s="1">
        <v>-156.50003670215483</v>
      </c>
      <c r="H181" s="1">
        <v>1122.0510099800786</v>
      </c>
      <c r="I181" s="1">
        <f t="shared" si="6"/>
        <v>965.55097327792373</v>
      </c>
      <c r="K181" s="1">
        <f>IFERROR(VLOOKUP(A181,'Raw Data - Approved 2014 SWCAP'!$F$4:$R$588,9,FALSE),0)</f>
        <v>1282</v>
      </c>
      <c r="L181" s="1">
        <f t="shared" si="7"/>
        <v>0</v>
      </c>
    </row>
    <row r="182" spans="1:12">
      <c r="A182" s="1" t="s">
        <v>1250</v>
      </c>
      <c r="B182" s="1">
        <v>196</v>
      </c>
      <c r="C182" s="1" t="s">
        <v>203</v>
      </c>
      <c r="D182" s="1">
        <v>7.6208258837937422</v>
      </c>
      <c r="E182" s="1">
        <v>0</v>
      </c>
      <c r="G182" s="1">
        <v>0</v>
      </c>
      <c r="H182" s="1">
        <v>7.5997649442288839</v>
      </c>
      <c r="I182" s="1">
        <f t="shared" si="6"/>
        <v>7.5997649442288839</v>
      </c>
      <c r="K182" s="1">
        <f>IFERROR(VLOOKUP(A182,'Raw Data - Approved 2014 SWCAP'!$F$4:$R$588,9,FALSE),0)</f>
        <v>0</v>
      </c>
      <c r="L182" s="1">
        <f t="shared" si="7"/>
        <v>0</v>
      </c>
    </row>
    <row r="183" spans="1:12">
      <c r="A183" s="1" t="s">
        <v>833</v>
      </c>
      <c r="B183" s="1">
        <v>197</v>
      </c>
      <c r="C183" s="1" t="s">
        <v>204</v>
      </c>
      <c r="D183" s="1">
        <v>4575.2221100805345</v>
      </c>
      <c r="E183" s="1">
        <v>3547</v>
      </c>
      <c r="F183" s="1">
        <f>3546.18655819732-E183</f>
        <v>-0.81344180267979027</v>
      </c>
      <c r="G183" s="1">
        <v>1029.0355518832162</v>
      </c>
      <c r="H183" s="1">
        <v>4562.5773203567178</v>
      </c>
      <c r="I183" s="1">
        <f t="shared" si="6"/>
        <v>5591.6128722399335</v>
      </c>
      <c r="K183" s="1">
        <f>IFERROR(VLOOKUP(A183,'Raw Data - Approved 2014 SWCAP'!$F$4:$R$588,9,FALSE),0)</f>
        <v>3547</v>
      </c>
      <c r="L183" s="1">
        <f t="shared" si="7"/>
        <v>0</v>
      </c>
    </row>
    <row r="184" spans="1:12">
      <c r="A184" s="1" t="s">
        <v>834</v>
      </c>
      <c r="B184" s="1">
        <v>198</v>
      </c>
      <c r="C184" s="1" t="s">
        <v>205</v>
      </c>
      <c r="D184" s="1">
        <v>10.977618237369555</v>
      </c>
      <c r="E184" s="1">
        <v>667.32923667285797</v>
      </c>
      <c r="G184" s="1">
        <v>-656.35161843548815</v>
      </c>
      <c r="H184" s="1">
        <v>10.947280455377321</v>
      </c>
      <c r="I184" s="1">
        <f t="shared" si="6"/>
        <v>-645.40433798011088</v>
      </c>
      <c r="K184" s="1">
        <f>IFERROR(VLOOKUP(A184,'Raw Data - Approved 2014 SWCAP'!$F$4:$R$588,9,FALSE),0)</f>
        <v>667</v>
      </c>
      <c r="L184" s="1">
        <f t="shared" si="7"/>
        <v>0</v>
      </c>
    </row>
    <row r="185" spans="1:12">
      <c r="A185" s="1" t="s">
        <v>835</v>
      </c>
      <c r="B185" s="1">
        <v>199</v>
      </c>
      <c r="C185" s="1" t="s">
        <v>206</v>
      </c>
      <c r="D185" s="1">
        <v>7.5301017661295306</v>
      </c>
      <c r="E185" s="1">
        <v>3.34911504058761</v>
      </c>
      <c r="G185" s="1">
        <v>4.1809867255419162</v>
      </c>
      <c r="H185" s="1">
        <v>7.509291552035684</v>
      </c>
      <c r="I185" s="1">
        <f t="shared" si="6"/>
        <v>11.690278277577601</v>
      </c>
      <c r="K185" s="1">
        <f>IFERROR(VLOOKUP(A185,'Raw Data - Approved 2014 SWCAP'!$F$4:$R$588,9,FALSE),0)</f>
        <v>3</v>
      </c>
      <c r="L185" s="1">
        <f t="shared" si="7"/>
        <v>0</v>
      </c>
    </row>
    <row r="186" spans="1:12">
      <c r="A186" s="1" t="s">
        <v>836</v>
      </c>
      <c r="B186" s="1">
        <v>200</v>
      </c>
      <c r="C186" s="1" t="s">
        <v>207</v>
      </c>
      <c r="D186" s="1">
        <v>1.6330341179558019</v>
      </c>
      <c r="E186" s="1">
        <v>1.8033696372394801</v>
      </c>
      <c r="G186" s="1">
        <v>-0.17033551928368296</v>
      </c>
      <c r="H186" s="1">
        <v>1.6285210594776183</v>
      </c>
      <c r="I186" s="1">
        <f t="shared" si="6"/>
        <v>1.4581855401939352</v>
      </c>
      <c r="K186" s="1">
        <f>IFERROR(VLOOKUP(A186,'Raw Data - Approved 2014 SWCAP'!$F$4:$R$588,9,FALSE),0)</f>
        <v>2</v>
      </c>
      <c r="L186" s="1">
        <f t="shared" si="7"/>
        <v>0</v>
      </c>
    </row>
    <row r="187" spans="1:12">
      <c r="A187" s="1" t="s">
        <v>1251</v>
      </c>
      <c r="B187" s="1">
        <v>201</v>
      </c>
      <c r="C187" s="1" t="s">
        <v>208</v>
      </c>
      <c r="D187" s="1">
        <v>5.8063435305095172</v>
      </c>
      <c r="E187" s="1">
        <v>0</v>
      </c>
      <c r="G187" s="1">
        <v>0</v>
      </c>
      <c r="H187" s="1">
        <v>5.7902971003648638</v>
      </c>
      <c r="I187" s="1">
        <f t="shared" si="6"/>
        <v>5.7902971003648638</v>
      </c>
      <c r="K187" s="1">
        <f>IFERROR(VLOOKUP(A187,'Raw Data - Approved 2014 SWCAP'!$F$4:$R$588,9,FALSE),0)</f>
        <v>0</v>
      </c>
      <c r="L187" s="1">
        <f t="shared" si="7"/>
        <v>0</v>
      </c>
    </row>
    <row r="188" spans="1:12">
      <c r="A188" s="1" t="s">
        <v>837</v>
      </c>
      <c r="B188" s="1">
        <v>202</v>
      </c>
      <c r="C188" s="1" t="s">
        <v>209</v>
      </c>
      <c r="D188" s="1">
        <v>948.88354664998496</v>
      </c>
      <c r="E188" s="1">
        <v>905.20568314959098</v>
      </c>
      <c r="G188" s="1">
        <v>43.677863500394153</v>
      </c>
      <c r="H188" s="1">
        <v>946.26120894868916</v>
      </c>
      <c r="I188" s="1">
        <f t="shared" si="6"/>
        <v>989.93907244908337</v>
      </c>
      <c r="K188" s="1">
        <f>IFERROR(VLOOKUP(A188,'Raw Data - Approved 2014 SWCAP'!$F$4:$R$588,9,FALSE),0)</f>
        <v>905</v>
      </c>
      <c r="L188" s="1">
        <f t="shared" si="7"/>
        <v>0</v>
      </c>
    </row>
    <row r="189" spans="1:12">
      <c r="A189" s="1" t="s">
        <v>838</v>
      </c>
      <c r="B189" s="1">
        <v>203</v>
      </c>
      <c r="C189" s="1" t="s">
        <v>210</v>
      </c>
      <c r="D189" s="1">
        <v>229.89491416111119</v>
      </c>
      <c r="E189" s="1">
        <v>192.702926950734</v>
      </c>
      <c r="G189" s="1">
        <v>37.19198721037769</v>
      </c>
      <c r="H189" s="1">
        <v>229.25957581757135</v>
      </c>
      <c r="I189" s="1">
        <f t="shared" si="6"/>
        <v>266.45156302794902</v>
      </c>
      <c r="K189" s="1">
        <f>IFERROR(VLOOKUP(A189,'Raw Data - Approved 2014 SWCAP'!$F$4:$R$588,9,FALSE),0)</f>
        <v>193</v>
      </c>
      <c r="L189" s="1">
        <f t="shared" si="7"/>
        <v>0</v>
      </c>
    </row>
    <row r="190" spans="1:12">
      <c r="A190" s="1" t="s">
        <v>839</v>
      </c>
      <c r="B190" s="1">
        <v>204</v>
      </c>
      <c r="C190" s="1" t="s">
        <v>211</v>
      </c>
      <c r="D190" s="1">
        <v>67.135847071516295</v>
      </c>
      <c r="E190" s="1">
        <v>59.339448539642099</v>
      </c>
      <c r="G190" s="1">
        <v>7.7963985318742024</v>
      </c>
      <c r="H190" s="1">
        <v>66.950310222968739</v>
      </c>
      <c r="I190" s="1">
        <f t="shared" si="6"/>
        <v>74.746708754842942</v>
      </c>
      <c r="K190" s="1">
        <f>IFERROR(VLOOKUP(A190,'Raw Data - Approved 2014 SWCAP'!$F$4:$R$588,9,FALSE),0)</f>
        <v>59</v>
      </c>
      <c r="L190" s="1">
        <f t="shared" si="7"/>
        <v>0</v>
      </c>
    </row>
    <row r="191" spans="1:12">
      <c r="A191" s="1" t="s">
        <v>840</v>
      </c>
      <c r="B191" s="1">
        <v>205</v>
      </c>
      <c r="C191" s="1" t="s">
        <v>212</v>
      </c>
      <c r="D191" s="1">
        <v>394.740635956983</v>
      </c>
      <c r="E191" s="1">
        <v>329.58726989167297</v>
      </c>
      <c r="G191" s="1">
        <v>65.153366065309527</v>
      </c>
      <c r="H191" s="1">
        <v>393.64972943261756</v>
      </c>
      <c r="I191" s="1">
        <f t="shared" si="6"/>
        <v>458.80309549792707</v>
      </c>
      <c r="K191" s="1">
        <f>IFERROR(VLOOKUP(A191,'Raw Data - Approved 2014 SWCAP'!$F$4:$R$588,9,FALSE),0)</f>
        <v>330</v>
      </c>
      <c r="L191" s="1">
        <f t="shared" si="7"/>
        <v>0</v>
      </c>
    </row>
    <row r="192" spans="1:12">
      <c r="A192" s="1" t="s">
        <v>841</v>
      </c>
      <c r="B192" s="1">
        <v>206</v>
      </c>
      <c r="C192" s="1" t="s">
        <v>213</v>
      </c>
      <c r="D192" s="1">
        <v>15172.437124751514</v>
      </c>
      <c r="E192" s="1">
        <v>8814</v>
      </c>
      <c r="F192" s="1">
        <f>8812.2372444509-E192</f>
        <v>-1.762755549099893</v>
      </c>
      <c r="G192" s="1">
        <v>6360.199880300609</v>
      </c>
      <c r="H192" s="1">
        <v>15130.504441605091</v>
      </c>
      <c r="I192" s="1">
        <f t="shared" si="6"/>
        <v>21490.704321905701</v>
      </c>
      <c r="K192" s="1">
        <f>IFERROR(VLOOKUP(A192,'Raw Data - Approved 2014 SWCAP'!$F$4:$R$588,9,FALSE),0)</f>
        <v>8814</v>
      </c>
      <c r="L192" s="1">
        <f t="shared" si="7"/>
        <v>0</v>
      </c>
    </row>
    <row r="193" spans="1:12">
      <c r="A193" s="1" t="s">
        <v>842</v>
      </c>
      <c r="B193" s="1">
        <v>207</v>
      </c>
      <c r="C193" s="1" t="s">
        <v>214</v>
      </c>
      <c r="D193" s="1">
        <v>0</v>
      </c>
      <c r="E193" s="1">
        <v>0.171749489260903</v>
      </c>
      <c r="G193" s="1">
        <v>-0.17174948926090333</v>
      </c>
      <c r="H193" s="1">
        <v>0</v>
      </c>
      <c r="I193" s="1">
        <f t="shared" si="6"/>
        <v>-0.17174948926090333</v>
      </c>
      <c r="K193" s="1">
        <f>IFERROR(VLOOKUP(A193,'Raw Data - Approved 2014 SWCAP'!$F$4:$R$588,9,FALSE),0)</f>
        <v>0</v>
      </c>
      <c r="L193" s="1">
        <f t="shared" si="7"/>
        <v>0</v>
      </c>
    </row>
    <row r="194" spans="1:12">
      <c r="A194" s="1" t="s">
        <v>843</v>
      </c>
      <c r="B194" s="1">
        <v>208</v>
      </c>
      <c r="C194" s="1" t="s">
        <v>215</v>
      </c>
      <c r="D194" s="1">
        <v>19.414961180141198</v>
      </c>
      <c r="E194" s="1">
        <v>24.5601769643092</v>
      </c>
      <c r="G194" s="1">
        <v>-5.1452157841679744</v>
      </c>
      <c r="H194" s="1">
        <v>19.361305929345011</v>
      </c>
      <c r="I194" s="1">
        <f t="shared" si="6"/>
        <v>14.216090145177038</v>
      </c>
      <c r="K194" s="1">
        <f>IFERROR(VLOOKUP(A194,'Raw Data - Approved 2014 SWCAP'!$F$4:$R$588,9,FALSE),0)</f>
        <v>25</v>
      </c>
      <c r="L194" s="1">
        <f t="shared" si="7"/>
        <v>0</v>
      </c>
    </row>
    <row r="195" spans="1:12">
      <c r="A195" s="1" t="s">
        <v>844</v>
      </c>
      <c r="B195" s="1">
        <v>209</v>
      </c>
      <c r="C195" s="1" t="s">
        <v>216</v>
      </c>
      <c r="D195" s="1">
        <v>197.50640415498779</v>
      </c>
      <c r="E195" s="1">
        <v>52.898842692358201</v>
      </c>
      <c r="G195" s="1">
        <v>144.60756146262958</v>
      </c>
      <c r="H195" s="1">
        <v>196.96057480459856</v>
      </c>
      <c r="I195" s="1">
        <f t="shared" si="6"/>
        <v>341.56813626722817</v>
      </c>
      <c r="K195" s="1">
        <f>IFERROR(VLOOKUP(A195,'Raw Data - Approved 2014 SWCAP'!$F$4:$R$588,9,FALSE),0)</f>
        <v>53</v>
      </c>
      <c r="L195" s="1">
        <f t="shared" si="7"/>
        <v>0</v>
      </c>
    </row>
    <row r="196" spans="1:12">
      <c r="A196" s="1" t="s">
        <v>845</v>
      </c>
      <c r="B196" s="1">
        <v>210</v>
      </c>
      <c r="C196" s="1" t="s">
        <v>217</v>
      </c>
      <c r="D196" s="1">
        <v>360.44691947991112</v>
      </c>
      <c r="E196" s="1">
        <v>231.60418626832799</v>
      </c>
      <c r="G196" s="1">
        <v>128.84273321158301</v>
      </c>
      <c r="H196" s="1">
        <v>359.45078718358758</v>
      </c>
      <c r="I196" s="1">
        <f t="shared" si="6"/>
        <v>488.29352039517062</v>
      </c>
      <c r="K196" s="1">
        <f>IFERROR(VLOOKUP(A196,'Raw Data - Approved 2014 SWCAP'!$F$4:$R$588,9,FALSE),0)</f>
        <v>232</v>
      </c>
      <c r="L196" s="1">
        <f t="shared" si="7"/>
        <v>0</v>
      </c>
    </row>
    <row r="197" spans="1:12">
      <c r="A197" s="1" t="s">
        <v>846</v>
      </c>
      <c r="B197" s="1">
        <v>211</v>
      </c>
      <c r="C197" s="1" t="s">
        <v>218</v>
      </c>
      <c r="D197" s="1">
        <v>2041.3621782773041</v>
      </c>
      <c r="E197" s="1">
        <v>0</v>
      </c>
      <c r="G197" s="1">
        <v>0</v>
      </c>
      <c r="H197" s="1">
        <v>2035.7203438487711</v>
      </c>
      <c r="I197" s="1">
        <f t="shared" si="6"/>
        <v>2035.7203438487711</v>
      </c>
      <c r="K197" s="1">
        <f>IFERROR(VLOOKUP(A197,'Raw Data - Approved 2014 SWCAP'!$F$4:$R$588,9,FALSE),0)</f>
        <v>0</v>
      </c>
      <c r="L197" s="1">
        <f t="shared" si="7"/>
        <v>0</v>
      </c>
    </row>
    <row r="198" spans="1:12">
      <c r="A198" s="1" t="s">
        <v>847</v>
      </c>
      <c r="B198" s="1">
        <v>212</v>
      </c>
      <c r="C198" s="1" t="s">
        <v>219</v>
      </c>
      <c r="D198" s="1">
        <v>2613.4896575529319</v>
      </c>
      <c r="E198" s="1">
        <v>2073.8750828254101</v>
      </c>
      <c r="G198" s="1">
        <v>539.61457472752477</v>
      </c>
      <c r="H198" s="1">
        <v>2606.2670089095409</v>
      </c>
      <c r="I198" s="1">
        <f t="shared" si="6"/>
        <v>3145.8815836370659</v>
      </c>
      <c r="K198" s="1">
        <f>IFERROR(VLOOKUP(A198,'Raw Data - Approved 2014 SWCAP'!$F$4:$R$588,9,FALSE),0)</f>
        <v>2074</v>
      </c>
      <c r="L198" s="1">
        <f t="shared" si="7"/>
        <v>0</v>
      </c>
    </row>
    <row r="199" spans="1:12">
      <c r="A199" s="1" t="s">
        <v>848</v>
      </c>
      <c r="B199" s="1">
        <v>213</v>
      </c>
      <c r="C199" s="1" t="s">
        <v>220</v>
      </c>
      <c r="D199" s="1">
        <v>20.866547062768579</v>
      </c>
      <c r="E199" s="1">
        <v>22.241558859287</v>
      </c>
      <c r="G199" s="1">
        <v>-1.3750117965184003</v>
      </c>
      <c r="H199" s="1">
        <v>20.808880204436232</v>
      </c>
      <c r="I199" s="1">
        <f t="shared" si="6"/>
        <v>19.433868407917831</v>
      </c>
      <c r="K199" s="1">
        <f>IFERROR(VLOOKUP(A199,'Raw Data - Approved 2014 SWCAP'!$F$4:$R$588,9,FALSE),0)</f>
        <v>22</v>
      </c>
      <c r="L199" s="1">
        <f t="shared" si="7"/>
        <v>0</v>
      </c>
    </row>
    <row r="200" spans="1:12">
      <c r="A200" s="1" t="s">
        <v>849</v>
      </c>
      <c r="B200" s="1">
        <v>214</v>
      </c>
      <c r="C200" s="1" t="s">
        <v>221</v>
      </c>
      <c r="D200" s="1">
        <v>187.34530297659614</v>
      </c>
      <c r="E200" s="1">
        <v>187.292818039015</v>
      </c>
      <c r="G200" s="1">
        <v>5.2484937581090477E-2</v>
      </c>
      <c r="H200" s="1">
        <v>186.82755487896006</v>
      </c>
      <c r="I200" s="1">
        <f t="shared" si="6"/>
        <v>186.88003981654114</v>
      </c>
      <c r="K200" s="1">
        <f>IFERROR(VLOOKUP(A200,'Raw Data - Approved 2014 SWCAP'!$F$4:$R$588,9,FALSE),0)</f>
        <v>187</v>
      </c>
      <c r="L200" s="1">
        <f t="shared" si="7"/>
        <v>0</v>
      </c>
    </row>
    <row r="201" spans="1:12">
      <c r="A201" s="1" t="s">
        <v>850</v>
      </c>
      <c r="B201" s="1">
        <v>215</v>
      </c>
      <c r="C201" s="1" t="s">
        <v>222</v>
      </c>
      <c r="D201" s="1">
        <v>242.05194592811549</v>
      </c>
      <c r="E201" s="1">
        <v>511.21235478507901</v>
      </c>
      <c r="G201" s="1">
        <v>-269.16040885696316</v>
      </c>
      <c r="H201" s="1">
        <v>241.38301037146027</v>
      </c>
      <c r="I201" s="1">
        <f t="shared" si="6"/>
        <v>-27.777398485502886</v>
      </c>
      <c r="K201" s="1">
        <f>IFERROR(VLOOKUP(A201,'Raw Data - Approved 2014 SWCAP'!$F$4:$R$588,9,FALSE),0)</f>
        <v>511</v>
      </c>
      <c r="L201" s="1">
        <f t="shared" si="7"/>
        <v>0</v>
      </c>
    </row>
    <row r="202" spans="1:12">
      <c r="A202" s="1" t="s">
        <v>851</v>
      </c>
      <c r="B202" s="1">
        <v>216</v>
      </c>
      <c r="C202" s="1" t="s">
        <v>223</v>
      </c>
      <c r="D202" s="1">
        <v>0</v>
      </c>
      <c r="E202" s="1">
        <v>1.8033696372394801</v>
      </c>
      <c r="G202" s="1">
        <v>-1.803369637239485</v>
      </c>
      <c r="H202" s="1">
        <v>0</v>
      </c>
      <c r="I202" s="1">
        <f t="shared" si="6"/>
        <v>-1.803369637239485</v>
      </c>
      <c r="K202" s="1">
        <f>IFERROR(VLOOKUP(A202,'Raw Data - Approved 2014 SWCAP'!$F$4:$R$588,9,FALSE),0)</f>
        <v>2</v>
      </c>
      <c r="L202" s="1">
        <f t="shared" si="7"/>
        <v>0</v>
      </c>
    </row>
    <row r="203" spans="1:12">
      <c r="A203" s="1" t="s">
        <v>852</v>
      </c>
      <c r="B203" s="1">
        <v>217</v>
      </c>
      <c r="C203" s="1" t="s">
        <v>224</v>
      </c>
      <c r="D203" s="1">
        <v>1255.2583601813719</v>
      </c>
      <c r="E203" s="1">
        <v>853.06800141582096</v>
      </c>
      <c r="G203" s="1">
        <v>402.19035876555051</v>
      </c>
      <c r="H203" s="1">
        <v>1251.7891845949655</v>
      </c>
      <c r="I203" s="1">
        <f t="shared" si="6"/>
        <v>1653.9795433605159</v>
      </c>
      <c r="K203" s="1">
        <f>IFERROR(VLOOKUP(A203,'Raw Data - Approved 2014 SWCAP'!$F$4:$R$588,9,FALSE),0)</f>
        <v>853</v>
      </c>
      <c r="L203" s="1">
        <f t="shared" si="7"/>
        <v>0</v>
      </c>
    </row>
    <row r="204" spans="1:12">
      <c r="A204" s="1" t="s">
        <v>853</v>
      </c>
      <c r="B204" s="1">
        <v>218</v>
      </c>
      <c r="C204" s="1" t="s">
        <v>225</v>
      </c>
      <c r="D204" s="1">
        <v>33181.376098979134</v>
      </c>
      <c r="E204" s="1">
        <v>23807</v>
      </c>
      <c r="F204" s="1">
        <f>23802.8775105925-E204</f>
        <v>-4.1224894074985059</v>
      </c>
      <c r="G204" s="1">
        <v>9378.4985883866739</v>
      </c>
      <c r="H204" s="1">
        <v>33089.671284660471</v>
      </c>
      <c r="I204" s="1">
        <f t="shared" si="6"/>
        <v>42468.169873047147</v>
      </c>
      <c r="K204" s="1">
        <f>IFERROR(VLOOKUP(A204,'Raw Data - Approved 2014 SWCAP'!$F$4:$R$588,9,FALSE),0)</f>
        <v>23807</v>
      </c>
      <c r="L204" s="1">
        <f t="shared" si="7"/>
        <v>0</v>
      </c>
    </row>
    <row r="205" spans="1:12">
      <c r="A205" s="1" t="s">
        <v>855</v>
      </c>
      <c r="B205" s="1">
        <v>220</v>
      </c>
      <c r="C205" s="1" t="s">
        <v>227</v>
      </c>
      <c r="D205" s="1">
        <v>9579.3781359287332</v>
      </c>
      <c r="E205" s="1">
        <v>5713.76200873173</v>
      </c>
      <c r="G205" s="1">
        <v>3865.6161271970018</v>
      </c>
      <c r="H205" s="1">
        <v>9552.9045348957079</v>
      </c>
      <c r="I205" s="1">
        <f t="shared" si="6"/>
        <v>13418.520662092709</v>
      </c>
      <c r="K205" s="1">
        <f>IFERROR(VLOOKUP(A205,'Raw Data - Approved 2014 SWCAP'!$F$4:$R$588,9,FALSE),0)</f>
        <v>5714</v>
      </c>
      <c r="L205" s="1">
        <f t="shared" si="7"/>
        <v>0</v>
      </c>
    </row>
    <row r="206" spans="1:12">
      <c r="A206" s="1" t="s">
        <v>856</v>
      </c>
      <c r="B206" s="1">
        <v>221</v>
      </c>
      <c r="C206" s="1" t="s">
        <v>228</v>
      </c>
      <c r="D206" s="1">
        <v>6213.5133705864973</v>
      </c>
      <c r="E206" s="1">
        <v>5360.9885577898303</v>
      </c>
      <c r="G206" s="1">
        <v>852.52481279666142</v>
      </c>
      <c r="H206" s="1">
        <v>6196.3416845279498</v>
      </c>
      <c r="I206" s="1">
        <f t="shared" si="6"/>
        <v>7048.8664973246114</v>
      </c>
      <c r="K206" s="1">
        <f>IFERROR(VLOOKUP(A206,'Raw Data - Approved 2014 SWCAP'!$F$4:$R$588,9,FALSE),0)</f>
        <v>5361</v>
      </c>
      <c r="L206" s="1">
        <f t="shared" si="7"/>
        <v>0</v>
      </c>
    </row>
    <row r="207" spans="1:12">
      <c r="A207" s="1" t="s">
        <v>857</v>
      </c>
      <c r="B207" s="1">
        <v>222</v>
      </c>
      <c r="C207" s="1" t="s">
        <v>229</v>
      </c>
      <c r="D207" s="1">
        <v>0.90724117664211212</v>
      </c>
      <c r="E207" s="1">
        <v>1.28812116945677</v>
      </c>
      <c r="G207" s="1">
        <v>-0.38087999281466273</v>
      </c>
      <c r="H207" s="1">
        <v>0.90473392193201008</v>
      </c>
      <c r="I207" s="1">
        <f t="shared" si="6"/>
        <v>0.52385392911734741</v>
      </c>
      <c r="K207" s="1">
        <f>IFERROR(VLOOKUP(A207,'Raw Data - Approved 2014 SWCAP'!$F$4:$R$588,9,FALSE),0)</f>
        <v>1</v>
      </c>
      <c r="L207" s="1">
        <f t="shared" si="7"/>
        <v>0</v>
      </c>
    </row>
    <row r="208" spans="1:12">
      <c r="A208" s="1" t="s">
        <v>858</v>
      </c>
      <c r="B208" s="1">
        <v>223</v>
      </c>
      <c r="C208" s="1" t="s">
        <v>230</v>
      </c>
      <c r="D208" s="1">
        <v>339.03602771115726</v>
      </c>
      <c r="E208" s="1">
        <v>189.525561399407</v>
      </c>
      <c r="G208" s="1">
        <v>149.51046631175046</v>
      </c>
      <c r="H208" s="1">
        <v>338.09906662599212</v>
      </c>
      <c r="I208" s="1">
        <f t="shared" si="6"/>
        <v>487.60953293774259</v>
      </c>
      <c r="K208" s="1">
        <f>IFERROR(VLOOKUP(A208,'Raw Data - Approved 2014 SWCAP'!$F$4:$R$588,9,FALSE),0)</f>
        <v>190</v>
      </c>
      <c r="L208" s="1">
        <f t="shared" si="7"/>
        <v>0</v>
      </c>
    </row>
    <row r="209" spans="1:12">
      <c r="A209" s="1" t="s">
        <v>859</v>
      </c>
      <c r="B209" s="1">
        <v>224</v>
      </c>
      <c r="C209" s="1" t="s">
        <v>231</v>
      </c>
      <c r="D209" s="1">
        <v>2606.7760728457806</v>
      </c>
      <c r="E209" s="1">
        <v>2322.4824685305598</v>
      </c>
      <c r="G209" s="1">
        <v>284.29360431521565</v>
      </c>
      <c r="H209" s="1">
        <v>2599.571977887244</v>
      </c>
      <c r="I209" s="1">
        <f t="shared" si="6"/>
        <v>2883.8655822024598</v>
      </c>
      <c r="K209" s="1">
        <f>IFERROR(VLOOKUP(A209,'Raw Data - Approved 2014 SWCAP'!$F$4:$R$588,9,FALSE),0)</f>
        <v>2322</v>
      </c>
      <c r="L209" s="1">
        <f t="shared" si="7"/>
        <v>0</v>
      </c>
    </row>
    <row r="210" spans="1:12">
      <c r="A210" s="1" t="s">
        <v>860</v>
      </c>
      <c r="B210" s="1">
        <v>225</v>
      </c>
      <c r="C210" s="1" t="s">
        <v>232</v>
      </c>
      <c r="D210" s="1">
        <v>1510.1936626384597</v>
      </c>
      <c r="E210" s="1">
        <v>4128.2565986196996</v>
      </c>
      <c r="G210" s="1">
        <v>-2618.0629359812424</v>
      </c>
      <c r="H210" s="1">
        <v>1506.0200864480237</v>
      </c>
      <c r="I210" s="1">
        <f t="shared" si="6"/>
        <v>-1112.0428495332187</v>
      </c>
      <c r="K210" s="1">
        <f>IFERROR(VLOOKUP(A210,'Raw Data - Approved 2014 SWCAP'!$F$4:$R$588,9,FALSE),0)</f>
        <v>4128</v>
      </c>
      <c r="L210" s="1">
        <f t="shared" si="7"/>
        <v>0</v>
      </c>
    </row>
    <row r="211" spans="1:12">
      <c r="A211" s="1" t="s">
        <v>861</v>
      </c>
      <c r="B211" s="1">
        <v>226</v>
      </c>
      <c r="C211" s="1" t="s">
        <v>233</v>
      </c>
      <c r="D211" s="1">
        <v>133708.33725251377</v>
      </c>
      <c r="E211" s="1">
        <v>68358</v>
      </c>
      <c r="F211" s="1">
        <f>68345.2474977227-E211</f>
        <v>-12.752502277304302</v>
      </c>
      <c r="G211" s="1">
        <v>65363.089754791057</v>
      </c>
      <c r="H211" s="1">
        <v>133338.79969964543</v>
      </c>
      <c r="I211" s="1">
        <f t="shared" si="6"/>
        <v>198701.88945443649</v>
      </c>
      <c r="K211" s="1">
        <f>IFERROR(VLOOKUP(A211,'Raw Data - Approved 2014 SWCAP'!$F$4:$R$588,9,FALSE),0)</f>
        <v>68358</v>
      </c>
      <c r="L211" s="1">
        <f t="shared" si="7"/>
        <v>0</v>
      </c>
    </row>
    <row r="212" spans="1:12">
      <c r="A212" s="1" t="s">
        <v>862</v>
      </c>
      <c r="B212" s="1">
        <v>227</v>
      </c>
      <c r="C212" s="1" t="s">
        <v>234</v>
      </c>
      <c r="D212" s="1">
        <v>1367.4846255526556</v>
      </c>
      <c r="E212" s="1">
        <v>1638.74775178291</v>
      </c>
      <c r="G212" s="1">
        <v>-271.26312623025331</v>
      </c>
      <c r="H212" s="1">
        <v>1363.7054405281185</v>
      </c>
      <c r="I212" s="1">
        <f t="shared" ref="I212:I275" si="8">SUM(G212:H212)</f>
        <v>1092.4423142978653</v>
      </c>
      <c r="K212" s="1">
        <f>IFERROR(VLOOKUP(A212,'Raw Data - Approved 2014 SWCAP'!$F$4:$R$588,9,FALSE),0)</f>
        <v>1639</v>
      </c>
      <c r="L212" s="1">
        <f t="shared" si="7"/>
        <v>0</v>
      </c>
    </row>
    <row r="213" spans="1:12">
      <c r="A213" s="1" t="s">
        <v>863</v>
      </c>
      <c r="B213" s="1">
        <v>228</v>
      </c>
      <c r="C213" s="1" t="s">
        <v>235</v>
      </c>
      <c r="D213" s="1">
        <v>1.8144823532842242</v>
      </c>
      <c r="E213" s="1">
        <v>3.0056160620658101</v>
      </c>
      <c r="G213" s="1">
        <v>-1.1911337087815836</v>
      </c>
      <c r="H213" s="1">
        <v>1.8094678438640202</v>
      </c>
      <c r="I213" s="1">
        <f t="shared" si="8"/>
        <v>0.61833413508243651</v>
      </c>
      <c r="K213" s="1">
        <f>IFERROR(VLOOKUP(A213,'Raw Data - Approved 2014 SWCAP'!$F$4:$R$588,9,FALSE),0)</f>
        <v>3</v>
      </c>
      <c r="L213" s="1">
        <f t="shared" ref="L213:L276" si="9">ROUND(K213-E213,0)</f>
        <v>0</v>
      </c>
    </row>
    <row r="214" spans="1:12">
      <c r="A214" s="1" t="s">
        <v>864</v>
      </c>
      <c r="B214" s="1">
        <v>229</v>
      </c>
      <c r="C214" s="1" t="s">
        <v>236</v>
      </c>
      <c r="D214" s="1">
        <v>0.90724117664211212</v>
      </c>
      <c r="E214" s="1">
        <v>1.6316201479785799</v>
      </c>
      <c r="G214" s="1">
        <v>-0.72437897133646934</v>
      </c>
      <c r="H214" s="1">
        <v>0.90473392193201008</v>
      </c>
      <c r="I214" s="1">
        <f t="shared" si="8"/>
        <v>0.18035495059554074</v>
      </c>
      <c r="K214" s="1">
        <f>IFERROR(VLOOKUP(A214,'Raw Data - Approved 2014 SWCAP'!$F$4:$R$588,9,FALSE),0)</f>
        <v>2</v>
      </c>
      <c r="L214" s="1">
        <f t="shared" si="9"/>
        <v>0</v>
      </c>
    </row>
    <row r="215" spans="1:12">
      <c r="A215" s="1" t="s">
        <v>865</v>
      </c>
      <c r="B215" s="1">
        <v>230</v>
      </c>
      <c r="C215" s="1" t="s">
        <v>237</v>
      </c>
      <c r="D215" s="1">
        <v>686.50939836508621</v>
      </c>
      <c r="E215" s="1">
        <v>810.17711238647803</v>
      </c>
      <c r="G215" s="1">
        <v>-123.6677140213916</v>
      </c>
      <c r="H215" s="1">
        <v>684.61215872595199</v>
      </c>
      <c r="I215" s="1">
        <f t="shared" si="8"/>
        <v>560.9444447045604</v>
      </c>
      <c r="K215" s="1">
        <f>IFERROR(VLOOKUP(A215,'Raw Data - Approved 2014 SWCAP'!$F$4:$R$588,9,FALSE),0)</f>
        <v>810</v>
      </c>
      <c r="L215" s="1">
        <f t="shared" si="9"/>
        <v>0</v>
      </c>
    </row>
    <row r="216" spans="1:12">
      <c r="A216" s="1" t="s">
        <v>866</v>
      </c>
      <c r="B216" s="1">
        <v>231</v>
      </c>
      <c r="C216" s="1" t="s">
        <v>238</v>
      </c>
      <c r="D216" s="1">
        <v>12.973548825982201</v>
      </c>
      <c r="E216" s="1">
        <v>11.593090525111</v>
      </c>
      <c r="G216" s="1">
        <v>1.3804583008712297</v>
      </c>
      <c r="H216" s="1">
        <v>12.937695083627743</v>
      </c>
      <c r="I216" s="1">
        <f t="shared" si="8"/>
        <v>14.318153384498972</v>
      </c>
      <c r="K216" s="1">
        <f>IFERROR(VLOOKUP(A216,'Raw Data - Approved 2014 SWCAP'!$F$4:$R$588,9,FALSE),0)</f>
        <v>12</v>
      </c>
      <c r="L216" s="1">
        <f t="shared" si="9"/>
        <v>0</v>
      </c>
    </row>
    <row r="217" spans="1:12">
      <c r="A217" s="1" t="s">
        <v>868</v>
      </c>
      <c r="B217" s="1">
        <v>233</v>
      </c>
      <c r="C217" s="1" t="s">
        <v>240</v>
      </c>
      <c r="D217" s="1">
        <v>417.60311360836414</v>
      </c>
      <c r="E217" s="1">
        <v>604.30057796448796</v>
      </c>
      <c r="G217" s="1">
        <v>-186.69746435612407</v>
      </c>
      <c r="H217" s="1">
        <v>416.44902426530422</v>
      </c>
      <c r="I217" s="1">
        <f t="shared" si="8"/>
        <v>229.75155990918014</v>
      </c>
      <c r="K217" s="1">
        <f>IFERROR(VLOOKUP(A217,'Raw Data - Approved 2014 SWCAP'!$F$4:$R$588,9,FALSE),0)</f>
        <v>604</v>
      </c>
      <c r="L217" s="1">
        <f t="shared" si="9"/>
        <v>0</v>
      </c>
    </row>
    <row r="218" spans="1:12">
      <c r="A218" s="1" t="s">
        <v>869</v>
      </c>
      <c r="B218" s="1">
        <v>234</v>
      </c>
      <c r="C218" s="1" t="s">
        <v>241</v>
      </c>
      <c r="D218" s="1">
        <v>1010.6666707793128</v>
      </c>
      <c r="E218" s="1">
        <v>948.57242918796896</v>
      </c>
      <c r="G218" s="1">
        <v>62.094241591343902</v>
      </c>
      <c r="H218" s="1">
        <v>1007.8735890322591</v>
      </c>
      <c r="I218" s="1">
        <f t="shared" si="8"/>
        <v>1069.967830623603</v>
      </c>
      <c r="K218" s="1">
        <f>IFERROR(VLOOKUP(A218,'Raw Data - Approved 2014 SWCAP'!$F$4:$R$588,9,FALSE),0)</f>
        <v>949</v>
      </c>
      <c r="L218" s="1">
        <f t="shared" si="9"/>
        <v>0</v>
      </c>
    </row>
    <row r="219" spans="1:12">
      <c r="A219" s="1" t="s">
        <v>870</v>
      </c>
      <c r="B219" s="1">
        <v>235</v>
      </c>
      <c r="C219" s="1" t="s">
        <v>242</v>
      </c>
      <c r="D219" s="1">
        <v>1608.0200373642417</v>
      </c>
      <c r="E219" s="1">
        <v>1074.5364959065701</v>
      </c>
      <c r="G219" s="1">
        <v>533.48354145766837</v>
      </c>
      <c r="H219" s="1">
        <v>1603.5758827321238</v>
      </c>
      <c r="I219" s="1">
        <f t="shared" si="8"/>
        <v>2137.059424189792</v>
      </c>
      <c r="K219" s="1">
        <f>IFERROR(VLOOKUP(A219,'Raw Data - Approved 2014 SWCAP'!$F$4:$R$588,9,FALSE),0)</f>
        <v>1075</v>
      </c>
      <c r="L219" s="1">
        <f t="shared" si="9"/>
        <v>0</v>
      </c>
    </row>
    <row r="220" spans="1:12">
      <c r="A220" s="1" t="s">
        <v>871</v>
      </c>
      <c r="B220" s="1">
        <v>236</v>
      </c>
      <c r="C220" s="1" t="s">
        <v>243</v>
      </c>
      <c r="D220" s="1">
        <v>5.0805505891958278</v>
      </c>
      <c r="E220" s="1">
        <v>4.5513614654139403</v>
      </c>
      <c r="G220" s="1">
        <v>0.52918912378189009</v>
      </c>
      <c r="H220" s="1">
        <v>5.0665099628192563</v>
      </c>
      <c r="I220" s="1">
        <f t="shared" si="8"/>
        <v>5.5956990866011465</v>
      </c>
      <c r="K220" s="1">
        <f>IFERROR(VLOOKUP(A220,'Raw Data - Approved 2014 SWCAP'!$F$4:$R$588,9,FALSE),0)</f>
        <v>5</v>
      </c>
      <c r="L220" s="1">
        <f t="shared" si="9"/>
        <v>0</v>
      </c>
    </row>
    <row r="221" spans="1:12">
      <c r="A221" s="1" t="s">
        <v>872</v>
      </c>
      <c r="B221" s="1">
        <v>237</v>
      </c>
      <c r="C221" s="1" t="s">
        <v>244</v>
      </c>
      <c r="D221" s="1">
        <v>52.619988245242496</v>
      </c>
      <c r="E221" s="1">
        <v>59.425323284272501</v>
      </c>
      <c r="G221" s="1">
        <v>-6.8053350390300427</v>
      </c>
      <c r="H221" s="1">
        <v>52.474567472056584</v>
      </c>
      <c r="I221" s="1">
        <f t="shared" si="8"/>
        <v>45.669232433026544</v>
      </c>
      <c r="K221" s="1">
        <f>IFERROR(VLOOKUP(A221,'Raw Data - Approved 2014 SWCAP'!$F$4:$R$588,9,FALSE),0)</f>
        <v>59</v>
      </c>
      <c r="L221" s="1">
        <f t="shared" si="9"/>
        <v>0</v>
      </c>
    </row>
    <row r="222" spans="1:12">
      <c r="A222" s="1" t="s">
        <v>873</v>
      </c>
      <c r="B222" s="1">
        <v>238</v>
      </c>
      <c r="C222" s="1" t="s">
        <v>245</v>
      </c>
      <c r="D222" s="1">
        <v>72.851466484361595</v>
      </c>
      <c r="E222" s="1">
        <v>69.730292639926702</v>
      </c>
      <c r="G222" s="1">
        <v>3.1211738444348582</v>
      </c>
      <c r="H222" s="1">
        <v>72.650133931140402</v>
      </c>
      <c r="I222" s="1">
        <f t="shared" si="8"/>
        <v>75.771307775575266</v>
      </c>
      <c r="K222" s="1">
        <f>IFERROR(VLOOKUP(A222,'Raw Data - Approved 2014 SWCAP'!$F$4:$R$588,9,FALSE),0)</f>
        <v>70</v>
      </c>
      <c r="L222" s="1">
        <f t="shared" si="9"/>
        <v>0</v>
      </c>
    </row>
    <row r="223" spans="1:12">
      <c r="A223" s="1" t="s">
        <v>874</v>
      </c>
      <c r="B223" s="1">
        <v>239</v>
      </c>
      <c r="C223" s="1" t="s">
        <v>246</v>
      </c>
      <c r="D223" s="1">
        <v>743.75631661120337</v>
      </c>
      <c r="E223" s="1">
        <v>837.02113591301202</v>
      </c>
      <c r="G223" s="1">
        <v>-93.264819301808771</v>
      </c>
      <c r="H223" s="1">
        <v>741.70086919986181</v>
      </c>
      <c r="I223" s="1">
        <f t="shared" si="8"/>
        <v>648.43604989805306</v>
      </c>
      <c r="K223" s="1">
        <f>IFERROR(VLOOKUP(A223,'Raw Data - Approved 2014 SWCAP'!$F$4:$R$588,9,FALSE),0)</f>
        <v>837</v>
      </c>
      <c r="L223" s="1">
        <f t="shared" si="9"/>
        <v>0</v>
      </c>
    </row>
    <row r="224" spans="1:12">
      <c r="A224" s="1" t="s">
        <v>875</v>
      </c>
      <c r="B224" s="1">
        <v>240</v>
      </c>
      <c r="C224" s="1" t="s">
        <v>247</v>
      </c>
      <c r="D224" s="1">
        <v>991.52388195216429</v>
      </c>
      <c r="E224" s="1">
        <v>844.40636395123101</v>
      </c>
      <c r="G224" s="1">
        <v>147.11751800093319</v>
      </c>
      <c r="H224" s="1">
        <v>988.78370327949358</v>
      </c>
      <c r="I224" s="1">
        <f t="shared" si="8"/>
        <v>1135.9012212804269</v>
      </c>
      <c r="K224" s="1">
        <f>IFERROR(VLOOKUP(A224,'Raw Data - Approved 2014 SWCAP'!$F$4:$R$588,9,FALSE),0)</f>
        <v>844</v>
      </c>
      <c r="L224" s="1">
        <f t="shared" si="9"/>
        <v>0</v>
      </c>
    </row>
    <row r="225" spans="1:12">
      <c r="A225" s="1" t="s">
        <v>876</v>
      </c>
      <c r="B225" s="1">
        <v>241</v>
      </c>
      <c r="C225" s="1" t="s">
        <v>248</v>
      </c>
      <c r="D225" s="1">
        <v>2702.1271205108665</v>
      </c>
      <c r="E225" s="1">
        <v>2775.72937069009</v>
      </c>
      <c r="G225" s="1">
        <v>-73.602250179222139</v>
      </c>
      <c r="H225" s="1">
        <v>2694.6595130822984</v>
      </c>
      <c r="I225" s="1">
        <f t="shared" si="8"/>
        <v>2621.0572629030762</v>
      </c>
      <c r="K225" s="1">
        <f>IFERROR(VLOOKUP(A225,'Raw Data - Approved 2014 SWCAP'!$F$4:$R$588,9,FALSE),0)</f>
        <v>2776</v>
      </c>
      <c r="L225" s="1">
        <f t="shared" si="9"/>
        <v>0</v>
      </c>
    </row>
    <row r="226" spans="1:12">
      <c r="A226" s="1" t="s">
        <v>877</v>
      </c>
      <c r="B226" s="1">
        <v>242</v>
      </c>
      <c r="C226" s="1" t="s">
        <v>249</v>
      </c>
      <c r="D226" s="1">
        <v>371.78743418793755</v>
      </c>
      <c r="E226" s="1">
        <v>337.573621142305</v>
      </c>
      <c r="G226" s="1">
        <v>34.213813045632087</v>
      </c>
      <c r="H226" s="1">
        <v>370.75996120773766</v>
      </c>
      <c r="I226" s="1">
        <f t="shared" si="8"/>
        <v>404.97377425336975</v>
      </c>
      <c r="K226" s="1">
        <f>IFERROR(VLOOKUP(A226,'Raw Data - Approved 2014 SWCAP'!$F$4:$R$588,9,FALSE),0)</f>
        <v>338</v>
      </c>
      <c r="L226" s="1">
        <f t="shared" si="9"/>
        <v>0</v>
      </c>
    </row>
    <row r="227" spans="1:12">
      <c r="A227" s="1" t="s">
        <v>878</v>
      </c>
      <c r="B227" s="1">
        <v>243</v>
      </c>
      <c r="C227" s="1" t="s">
        <v>250</v>
      </c>
      <c r="D227" s="1">
        <v>211.20574592228371</v>
      </c>
      <c r="E227" s="1">
        <v>231.08893780054501</v>
      </c>
      <c r="G227" s="1">
        <v>-19.883191878261702</v>
      </c>
      <c r="H227" s="1">
        <v>210.62205702577191</v>
      </c>
      <c r="I227" s="1">
        <f t="shared" si="8"/>
        <v>190.73886514751021</v>
      </c>
      <c r="K227" s="1">
        <f>IFERROR(VLOOKUP(A227,'Raw Data - Approved 2014 SWCAP'!$F$4:$R$588,9,FALSE),0)</f>
        <v>231</v>
      </c>
      <c r="L227" s="1">
        <f t="shared" si="9"/>
        <v>0</v>
      </c>
    </row>
    <row r="228" spans="1:12">
      <c r="A228" s="1" t="s">
        <v>879</v>
      </c>
      <c r="B228" s="1">
        <v>244</v>
      </c>
      <c r="C228" s="1" t="s">
        <v>251</v>
      </c>
      <c r="D228" s="1">
        <v>511.13967892016592</v>
      </c>
      <c r="E228" s="1">
        <v>433.58158563914998</v>
      </c>
      <c r="G228" s="1">
        <v>77.558093281015545</v>
      </c>
      <c r="H228" s="1">
        <v>509.72709161649442</v>
      </c>
      <c r="I228" s="1">
        <f t="shared" si="8"/>
        <v>587.28518489750991</v>
      </c>
      <c r="K228" s="1">
        <f>IFERROR(VLOOKUP(A228,'Raw Data - Approved 2014 SWCAP'!$F$4:$R$588,9,FALSE),0)</f>
        <v>434</v>
      </c>
      <c r="L228" s="1">
        <f t="shared" si="9"/>
        <v>0</v>
      </c>
    </row>
    <row r="229" spans="1:12">
      <c r="A229" s="1" t="s">
        <v>880</v>
      </c>
      <c r="B229" s="1">
        <v>245</v>
      </c>
      <c r="C229" s="1" t="s">
        <v>252</v>
      </c>
      <c r="D229" s="1">
        <v>0.90724117664211212</v>
      </c>
      <c r="E229" s="1">
        <v>1.0304969355654201</v>
      </c>
      <c r="G229" s="1">
        <v>-0.12325575892330776</v>
      </c>
      <c r="H229" s="1">
        <v>0.90473392193201008</v>
      </c>
      <c r="I229" s="1">
        <f t="shared" si="8"/>
        <v>0.78147816300870232</v>
      </c>
      <c r="K229" s="1">
        <f>IFERROR(VLOOKUP(A229,'Raw Data - Approved 2014 SWCAP'!$F$4:$R$588,9,FALSE),0)</f>
        <v>1</v>
      </c>
      <c r="L229" s="1">
        <f t="shared" si="9"/>
        <v>0</v>
      </c>
    </row>
    <row r="230" spans="1:12">
      <c r="A230" s="1" t="s">
        <v>881</v>
      </c>
      <c r="B230" s="1">
        <v>246</v>
      </c>
      <c r="C230" s="1" t="s">
        <v>253</v>
      </c>
      <c r="D230" s="1">
        <v>1.723758235620013</v>
      </c>
      <c r="E230" s="1">
        <v>5.8394826348707101</v>
      </c>
      <c r="G230" s="1">
        <v>-4.1157243992506993</v>
      </c>
      <c r="H230" s="1">
        <v>1.7189944516708191</v>
      </c>
      <c r="I230" s="1">
        <f t="shared" si="8"/>
        <v>-2.39672994757988</v>
      </c>
      <c r="K230" s="1">
        <f>IFERROR(VLOOKUP(A230,'Raw Data - Approved 2014 SWCAP'!$F$4:$R$588,9,FALSE),0)</f>
        <v>6</v>
      </c>
      <c r="L230" s="1">
        <f t="shared" si="9"/>
        <v>0</v>
      </c>
    </row>
    <row r="231" spans="1:12">
      <c r="A231" s="1" t="s">
        <v>882</v>
      </c>
      <c r="B231" s="1">
        <v>247</v>
      </c>
      <c r="C231" s="1" t="s">
        <v>254</v>
      </c>
      <c r="D231" s="1">
        <v>598.32555599547288</v>
      </c>
      <c r="E231" s="1">
        <v>553.80622812178296</v>
      </c>
      <c r="G231" s="1">
        <v>44.519327873690209</v>
      </c>
      <c r="H231" s="1">
        <v>596.67202151416052</v>
      </c>
      <c r="I231" s="1">
        <f t="shared" si="8"/>
        <v>641.19134938785078</v>
      </c>
      <c r="K231" s="1">
        <f>IFERROR(VLOOKUP(A231,'Raw Data - Approved 2014 SWCAP'!$F$4:$R$588,9,FALSE),0)</f>
        <v>554</v>
      </c>
      <c r="L231" s="1">
        <f t="shared" si="9"/>
        <v>0</v>
      </c>
    </row>
    <row r="232" spans="1:12">
      <c r="A232" s="1" t="s">
        <v>883</v>
      </c>
      <c r="B232" s="1">
        <v>248</v>
      </c>
      <c r="C232" s="1" t="s">
        <v>255</v>
      </c>
      <c r="D232" s="1">
        <v>2375.8772967708487</v>
      </c>
      <c r="E232" s="1">
        <v>1525.16837230122</v>
      </c>
      <c r="G232" s="1">
        <v>850.70892446962887</v>
      </c>
      <c r="H232" s="1">
        <v>2369.3110777690026</v>
      </c>
      <c r="I232" s="1">
        <f t="shared" si="8"/>
        <v>3220.0200022386316</v>
      </c>
      <c r="K232" s="1">
        <f>IFERROR(VLOOKUP(A232,'Raw Data - Approved 2014 SWCAP'!$F$4:$R$588,9,FALSE),0)</f>
        <v>1525</v>
      </c>
      <c r="L232" s="1">
        <f t="shared" si="9"/>
        <v>0</v>
      </c>
    </row>
    <row r="233" spans="1:12">
      <c r="A233" s="1" t="s">
        <v>884</v>
      </c>
      <c r="B233" s="1">
        <v>249</v>
      </c>
      <c r="C233" s="1" t="s">
        <v>256</v>
      </c>
      <c r="D233" s="1">
        <v>995.69719136471781</v>
      </c>
      <c r="E233" s="1">
        <v>1009.80112210948</v>
      </c>
      <c r="G233" s="1">
        <v>-14.103930744762973</v>
      </c>
      <c r="H233" s="1">
        <v>992.94547932038085</v>
      </c>
      <c r="I233" s="1">
        <f t="shared" si="8"/>
        <v>978.84154857561794</v>
      </c>
      <c r="K233" s="1">
        <f>IFERROR(VLOOKUP(A233,'Raw Data - Approved 2014 SWCAP'!$F$4:$R$588,9,FALSE),0)</f>
        <v>1010</v>
      </c>
      <c r="L233" s="1">
        <f t="shared" si="9"/>
        <v>0</v>
      </c>
    </row>
    <row r="234" spans="1:12">
      <c r="A234" s="1" t="s">
        <v>1252</v>
      </c>
      <c r="B234" s="1">
        <v>250</v>
      </c>
      <c r="C234" s="1" t="s">
        <v>257</v>
      </c>
      <c r="D234" s="1">
        <v>1.270137647298957</v>
      </c>
      <c r="E234" s="1">
        <v>0</v>
      </c>
      <c r="G234" s="1">
        <v>0</v>
      </c>
      <c r="H234" s="1">
        <v>1.2666274907048141</v>
      </c>
      <c r="I234" s="1">
        <f t="shared" si="8"/>
        <v>1.2666274907048141</v>
      </c>
      <c r="K234" s="1">
        <f>IFERROR(VLOOKUP(A234,'Raw Data - Approved 2014 SWCAP'!$F$4:$R$588,9,FALSE),0)</f>
        <v>0</v>
      </c>
      <c r="L234" s="1">
        <f t="shared" si="9"/>
        <v>0</v>
      </c>
    </row>
    <row r="235" spans="1:12">
      <c r="A235" s="1" t="s">
        <v>885</v>
      </c>
      <c r="B235" s="1">
        <v>251</v>
      </c>
      <c r="C235" s="1" t="s">
        <v>258</v>
      </c>
      <c r="D235" s="1">
        <v>704.74494601559263</v>
      </c>
      <c r="E235" s="1">
        <v>535.34315802623598</v>
      </c>
      <c r="G235" s="1">
        <v>169.40178798935705</v>
      </c>
      <c r="H235" s="1">
        <v>702.79731055678531</v>
      </c>
      <c r="I235" s="1">
        <f t="shared" si="8"/>
        <v>872.1990985461423</v>
      </c>
      <c r="K235" s="1">
        <f>IFERROR(VLOOKUP(A235,'Raw Data - Approved 2014 SWCAP'!$F$4:$R$588,9,FALSE),0)</f>
        <v>535</v>
      </c>
      <c r="L235" s="1">
        <f t="shared" si="9"/>
        <v>0</v>
      </c>
    </row>
    <row r="236" spans="1:12">
      <c r="A236" s="1" t="s">
        <v>886</v>
      </c>
      <c r="B236" s="1">
        <v>252</v>
      </c>
      <c r="C236" s="1" t="s">
        <v>259</v>
      </c>
      <c r="D236" s="1">
        <v>86.097187663336427</v>
      </c>
      <c r="E236" s="1">
        <v>62.001565623186103</v>
      </c>
      <c r="G236" s="1">
        <v>24.095622040150342</v>
      </c>
      <c r="H236" s="1">
        <v>85.859249191347743</v>
      </c>
      <c r="I236" s="1">
        <f t="shared" si="8"/>
        <v>109.95487123149809</v>
      </c>
      <c r="K236" s="1">
        <f>IFERROR(VLOOKUP(A236,'Raw Data - Approved 2014 SWCAP'!$F$4:$R$588,9,FALSE),0)</f>
        <v>62</v>
      </c>
      <c r="L236" s="1">
        <f t="shared" si="9"/>
        <v>0</v>
      </c>
    </row>
    <row r="237" spans="1:12">
      <c r="A237" s="1" t="s">
        <v>887</v>
      </c>
      <c r="B237" s="1">
        <v>253</v>
      </c>
      <c r="C237" s="1" t="s">
        <v>260</v>
      </c>
      <c r="D237" s="1">
        <v>61.692400011663622</v>
      </c>
      <c r="E237" s="1">
        <v>63.633185771164698</v>
      </c>
      <c r="G237" s="1">
        <v>-1.9407857595010529</v>
      </c>
      <c r="H237" s="1">
        <v>61.521906691376678</v>
      </c>
      <c r="I237" s="1">
        <f t="shared" si="8"/>
        <v>59.581120931875624</v>
      </c>
      <c r="K237" s="1">
        <f>IFERROR(VLOOKUP(A237,'Raw Data - Approved 2014 SWCAP'!$F$4:$R$588,9,FALSE),0)</f>
        <v>64</v>
      </c>
      <c r="L237" s="1">
        <f t="shared" si="9"/>
        <v>0</v>
      </c>
    </row>
    <row r="238" spans="1:12">
      <c r="A238" s="1" t="s">
        <v>889</v>
      </c>
      <c r="B238" s="1">
        <v>255</v>
      </c>
      <c r="C238" s="1" t="s">
        <v>262</v>
      </c>
      <c r="D238" s="1">
        <v>440.01197067142431</v>
      </c>
      <c r="E238" s="1">
        <v>391.50296077022898</v>
      </c>
      <c r="G238" s="1">
        <v>48.50900990119527</v>
      </c>
      <c r="H238" s="1">
        <v>438.79595213702487</v>
      </c>
      <c r="I238" s="1">
        <f t="shared" si="8"/>
        <v>487.30496203822014</v>
      </c>
      <c r="K238" s="1">
        <f>IFERROR(VLOOKUP(A238,'Raw Data - Approved 2014 SWCAP'!$F$4:$R$588,9,FALSE),0)</f>
        <v>392</v>
      </c>
      <c r="L238" s="1">
        <f t="shared" si="9"/>
        <v>0</v>
      </c>
    </row>
    <row r="239" spans="1:12">
      <c r="A239" s="1" t="s">
        <v>890</v>
      </c>
      <c r="B239" s="1">
        <v>256</v>
      </c>
      <c r="C239" s="1" t="s">
        <v>263</v>
      </c>
      <c r="D239" s="1">
        <v>16709.410785703978</v>
      </c>
      <c r="E239" s="1">
        <v>10422</v>
      </c>
      <c r="F239" s="1">
        <f>10420.7387286333-E239</f>
        <v>-1.2612713667003845</v>
      </c>
      <c r="G239" s="1">
        <v>6288.6720570707284</v>
      </c>
      <c r="H239" s="1">
        <v>16663.230229881709</v>
      </c>
      <c r="I239" s="1">
        <f t="shared" si="8"/>
        <v>22951.902286952438</v>
      </c>
      <c r="K239" s="1">
        <f>IFERROR(VLOOKUP(A239,'Raw Data - Approved 2014 SWCAP'!$F$4:$R$588,9,FALSE),0)</f>
        <v>10422</v>
      </c>
      <c r="L239" s="1">
        <f t="shared" si="9"/>
        <v>0</v>
      </c>
    </row>
    <row r="240" spans="1:12">
      <c r="A240" s="1" t="s">
        <v>891</v>
      </c>
      <c r="B240" s="1">
        <v>257</v>
      </c>
      <c r="C240" s="1" t="s">
        <v>264</v>
      </c>
      <c r="D240" s="1">
        <v>1.270137647298957</v>
      </c>
      <c r="E240" s="1">
        <v>4.4654867207834901</v>
      </c>
      <c r="G240" s="1">
        <v>-3.1953490734845293</v>
      </c>
      <c r="H240" s="1">
        <v>1.2666274907048141</v>
      </c>
      <c r="I240" s="1">
        <f t="shared" si="8"/>
        <v>-1.9287215827797153</v>
      </c>
      <c r="K240" s="1">
        <f>IFERROR(VLOOKUP(A240,'Raw Data - Approved 2014 SWCAP'!$F$4:$R$588,9,FALSE),0)</f>
        <v>4</v>
      </c>
      <c r="L240" s="1">
        <f t="shared" si="9"/>
        <v>0</v>
      </c>
    </row>
    <row r="241" spans="1:12">
      <c r="A241" s="1" t="s">
        <v>892</v>
      </c>
      <c r="B241" s="1">
        <v>258</v>
      </c>
      <c r="C241" s="1" t="s">
        <v>265</v>
      </c>
      <c r="D241" s="1">
        <v>83.194015898081673</v>
      </c>
      <c r="E241" s="1">
        <v>77.802518635189202</v>
      </c>
      <c r="G241" s="1">
        <v>5.3914972628924813</v>
      </c>
      <c r="H241" s="1">
        <v>82.964100641165302</v>
      </c>
      <c r="I241" s="1">
        <f t="shared" si="8"/>
        <v>88.355597904057788</v>
      </c>
      <c r="K241" s="1">
        <f>IFERROR(VLOOKUP(A241,'Raw Data - Approved 2014 SWCAP'!$F$4:$R$588,9,FALSE),0)</f>
        <v>78</v>
      </c>
      <c r="L241" s="1">
        <f t="shared" si="9"/>
        <v>0</v>
      </c>
    </row>
    <row r="242" spans="1:12">
      <c r="A242" s="1" t="s">
        <v>894</v>
      </c>
      <c r="B242" s="1">
        <v>260</v>
      </c>
      <c r="C242" s="1" t="s">
        <v>267</v>
      </c>
      <c r="D242" s="1">
        <v>713.99880601734219</v>
      </c>
      <c r="E242" s="1">
        <v>623.96589448486202</v>
      </c>
      <c r="G242" s="1">
        <v>90.032911532480497</v>
      </c>
      <c r="H242" s="1">
        <v>712.02559656049175</v>
      </c>
      <c r="I242" s="1">
        <f t="shared" si="8"/>
        <v>802.05850809297226</v>
      </c>
      <c r="K242" s="1">
        <f>IFERROR(VLOOKUP(A242,'Raw Data - Approved 2014 SWCAP'!$F$4:$R$588,9,FALSE),0)</f>
        <v>624</v>
      </c>
      <c r="L242" s="1">
        <f t="shared" si="9"/>
        <v>0</v>
      </c>
    </row>
    <row r="243" spans="1:12">
      <c r="A243" s="1" t="s">
        <v>895</v>
      </c>
      <c r="B243" s="1">
        <v>261</v>
      </c>
      <c r="C243" s="1" t="s">
        <v>268</v>
      </c>
      <c r="D243" s="1">
        <v>2579.2778124988672</v>
      </c>
      <c r="E243" s="1">
        <v>8409</v>
      </c>
      <c r="F243" s="1">
        <f>8407.98097205388-E243</f>
        <v>-1.0190279461203318</v>
      </c>
      <c r="G243" s="1">
        <v>-5828.703159555007</v>
      </c>
      <c r="H243" s="1">
        <v>2572.1495730237625</v>
      </c>
      <c r="I243" s="1">
        <f t="shared" si="8"/>
        <v>-3256.5535865312445</v>
      </c>
      <c r="K243" s="1">
        <f>IFERROR(VLOOKUP(A243,'Raw Data - Approved 2014 SWCAP'!$F$4:$R$588,9,FALSE),0)</f>
        <v>8409</v>
      </c>
      <c r="L243" s="1">
        <f t="shared" si="9"/>
        <v>0</v>
      </c>
    </row>
    <row r="244" spans="1:12">
      <c r="A244" s="1" t="s">
        <v>896</v>
      </c>
      <c r="B244" s="1">
        <v>262</v>
      </c>
      <c r="C244" s="1" t="s">
        <v>269</v>
      </c>
      <c r="D244" s="1">
        <v>533.82070833621867</v>
      </c>
      <c r="E244" s="1">
        <v>474.28621459398403</v>
      </c>
      <c r="G244" s="1">
        <v>59.534493742234268</v>
      </c>
      <c r="H244" s="1">
        <v>532.34543966479464</v>
      </c>
      <c r="I244" s="1">
        <f t="shared" si="8"/>
        <v>591.87993340702894</v>
      </c>
      <c r="K244" s="1">
        <f>IFERROR(VLOOKUP(A244,'Raw Data - Approved 2014 SWCAP'!$F$4:$R$588,9,FALSE),0)</f>
        <v>474</v>
      </c>
      <c r="L244" s="1">
        <f t="shared" si="9"/>
        <v>0</v>
      </c>
    </row>
    <row r="245" spans="1:12">
      <c r="A245" s="1" t="s">
        <v>897</v>
      </c>
      <c r="B245" s="1">
        <v>263</v>
      </c>
      <c r="C245" s="1" t="s">
        <v>270</v>
      </c>
      <c r="D245" s="1">
        <v>3260.6247888517505</v>
      </c>
      <c r="E245" s="1">
        <v>2878.2638157788501</v>
      </c>
      <c r="G245" s="1">
        <v>382.36097307290271</v>
      </c>
      <c r="H245" s="1">
        <v>3251.613715423644</v>
      </c>
      <c r="I245" s="1">
        <f t="shared" si="8"/>
        <v>3633.9746884965466</v>
      </c>
      <c r="K245" s="1">
        <f>IFERROR(VLOOKUP(A245,'Raw Data - Approved 2014 SWCAP'!$F$4:$R$588,9,FALSE),0)</f>
        <v>2878</v>
      </c>
      <c r="L245" s="1">
        <f t="shared" si="9"/>
        <v>0</v>
      </c>
    </row>
    <row r="246" spans="1:12">
      <c r="A246" s="1" t="s">
        <v>898</v>
      </c>
      <c r="B246" s="1">
        <v>264</v>
      </c>
      <c r="C246" s="1" t="s">
        <v>271</v>
      </c>
      <c r="D246" s="1">
        <v>26.491442357949673</v>
      </c>
      <c r="E246" s="1">
        <v>26.191797112287801</v>
      </c>
      <c r="G246" s="1">
        <v>0.29964524566191875</v>
      </c>
      <c r="H246" s="1">
        <v>26.418230520414692</v>
      </c>
      <c r="I246" s="1">
        <f t="shared" si="8"/>
        <v>26.71787576607661</v>
      </c>
      <c r="K246" s="1">
        <f>IFERROR(VLOOKUP(A246,'Raw Data - Approved 2014 SWCAP'!$F$4:$R$588,9,FALSE),0)</f>
        <v>26</v>
      </c>
      <c r="L246" s="1">
        <f t="shared" si="9"/>
        <v>0</v>
      </c>
    </row>
    <row r="247" spans="1:12">
      <c r="A247" s="1" t="s">
        <v>899</v>
      </c>
      <c r="B247" s="1">
        <v>265</v>
      </c>
      <c r="C247" s="1" t="s">
        <v>272</v>
      </c>
      <c r="D247" s="1">
        <v>760.35883014375406</v>
      </c>
      <c r="E247" s="1">
        <v>718.77161255687997</v>
      </c>
      <c r="G247" s="1">
        <v>41.587217586873798</v>
      </c>
      <c r="H247" s="1">
        <v>758.2574999712175</v>
      </c>
      <c r="I247" s="1">
        <f t="shared" si="8"/>
        <v>799.84471755809125</v>
      </c>
      <c r="K247" s="1">
        <f>IFERROR(VLOOKUP(A247,'Raw Data - Approved 2014 SWCAP'!$F$4:$R$588,9,FALSE),0)</f>
        <v>719</v>
      </c>
      <c r="L247" s="1">
        <f t="shared" si="9"/>
        <v>0</v>
      </c>
    </row>
    <row r="248" spans="1:12">
      <c r="A248" s="1" t="s">
        <v>900</v>
      </c>
      <c r="B248" s="1">
        <v>266</v>
      </c>
      <c r="C248" s="1" t="s">
        <v>273</v>
      </c>
      <c r="D248" s="1">
        <v>1525.5260385237113</v>
      </c>
      <c r="E248" s="1">
        <v>976.13822221434395</v>
      </c>
      <c r="G248" s="1">
        <v>549.38781630936751</v>
      </c>
      <c r="H248" s="1">
        <v>1521.3100897286747</v>
      </c>
      <c r="I248" s="1">
        <f t="shared" si="8"/>
        <v>2070.6979060380422</v>
      </c>
      <c r="K248" s="1">
        <f>IFERROR(VLOOKUP(A248,'Raw Data - Approved 2014 SWCAP'!$F$4:$R$588,9,FALSE),0)</f>
        <v>976</v>
      </c>
      <c r="L248" s="1">
        <f t="shared" si="9"/>
        <v>0</v>
      </c>
    </row>
    <row r="249" spans="1:12">
      <c r="A249" s="1" t="s">
        <v>901</v>
      </c>
      <c r="B249" s="1">
        <v>267</v>
      </c>
      <c r="C249" s="1" t="s">
        <v>274</v>
      </c>
      <c r="D249" s="1">
        <v>848.81484486635998</v>
      </c>
      <c r="E249" s="1">
        <v>696.95942742074601</v>
      </c>
      <c r="G249" s="1">
        <v>151.85541744561445</v>
      </c>
      <c r="H249" s="1">
        <v>846.46905735958853</v>
      </c>
      <c r="I249" s="1">
        <f t="shared" si="8"/>
        <v>998.32447480520295</v>
      </c>
      <c r="K249" s="1">
        <f>IFERROR(VLOOKUP(A249,'Raw Data - Approved 2014 SWCAP'!$F$4:$R$588,9,FALSE),0)</f>
        <v>697</v>
      </c>
      <c r="L249" s="1">
        <f t="shared" si="9"/>
        <v>0</v>
      </c>
    </row>
    <row r="250" spans="1:12">
      <c r="A250" s="1" t="s">
        <v>902</v>
      </c>
      <c r="B250" s="1">
        <v>268</v>
      </c>
      <c r="C250" s="1" t="s">
        <v>275</v>
      </c>
      <c r="D250" s="1">
        <v>5.1712747068600393</v>
      </c>
      <c r="E250" s="1">
        <v>0</v>
      </c>
      <c r="G250" s="1">
        <v>0</v>
      </c>
      <c r="H250" s="1">
        <v>5.1569833550124571</v>
      </c>
      <c r="I250" s="1">
        <f t="shared" si="8"/>
        <v>5.1569833550124571</v>
      </c>
      <c r="K250" s="1">
        <f>IFERROR(VLOOKUP(A250,'Raw Data - Approved 2014 SWCAP'!$F$4:$R$588,9,FALSE),0)</f>
        <v>0</v>
      </c>
      <c r="L250" s="1">
        <f t="shared" si="9"/>
        <v>0</v>
      </c>
    </row>
    <row r="251" spans="1:12">
      <c r="A251" s="1" t="s">
        <v>903</v>
      </c>
      <c r="B251" s="1">
        <v>269</v>
      </c>
      <c r="C251" s="1" t="s">
        <v>276</v>
      </c>
      <c r="D251" s="1">
        <v>1268.3231649456725</v>
      </c>
      <c r="E251" s="1">
        <v>994.51541756526001</v>
      </c>
      <c r="G251" s="1">
        <v>273.80774738041208</v>
      </c>
      <c r="H251" s="1">
        <v>1264.8180228609499</v>
      </c>
      <c r="I251" s="1">
        <f t="shared" si="8"/>
        <v>1538.625770241362</v>
      </c>
      <c r="K251" s="1">
        <f>IFERROR(VLOOKUP(A251,'Raw Data - Approved 2014 SWCAP'!$F$4:$R$588,9,FALSE),0)</f>
        <v>995</v>
      </c>
      <c r="L251" s="1">
        <f t="shared" si="9"/>
        <v>0</v>
      </c>
    </row>
    <row r="252" spans="1:12">
      <c r="A252" s="1" t="s">
        <v>904</v>
      </c>
      <c r="B252" s="1">
        <v>270</v>
      </c>
      <c r="C252" s="1" t="s">
        <v>277</v>
      </c>
      <c r="D252" s="1">
        <v>454.98145008601921</v>
      </c>
      <c r="E252" s="1">
        <v>12764</v>
      </c>
      <c r="F252" s="1">
        <f>12761.3017433416-E252</f>
        <v>-2.6982566583992593</v>
      </c>
      <c r="G252" s="1">
        <v>-12306.320293255561</v>
      </c>
      <c r="H252" s="1">
        <v>453.72406184890298</v>
      </c>
      <c r="I252" s="1">
        <f t="shared" si="8"/>
        <v>-11852.596231406658</v>
      </c>
      <c r="K252" s="1">
        <f>IFERROR(VLOOKUP(A252,'Raw Data - Approved 2014 SWCAP'!$F$4:$R$588,9,FALSE),0)</f>
        <v>12764</v>
      </c>
      <c r="L252" s="1">
        <f t="shared" si="9"/>
        <v>0</v>
      </c>
    </row>
    <row r="253" spans="1:12">
      <c r="A253" s="1" t="s">
        <v>905</v>
      </c>
      <c r="B253" s="1">
        <v>271</v>
      </c>
      <c r="C253" s="1" t="s">
        <v>278</v>
      </c>
      <c r="D253" s="1">
        <v>2958.2413046769348</v>
      </c>
      <c r="E253" s="1">
        <v>1355.8763429702001</v>
      </c>
      <c r="G253" s="1">
        <v>1602.3649617067335</v>
      </c>
      <c r="H253" s="1">
        <v>2950.0658992437047</v>
      </c>
      <c r="I253" s="1">
        <f t="shared" si="8"/>
        <v>4552.4308609504387</v>
      </c>
      <c r="K253" s="1">
        <f>IFERROR(VLOOKUP(A253,'Raw Data - Approved 2014 SWCAP'!$F$4:$R$588,9,FALSE),0)</f>
        <v>1356</v>
      </c>
      <c r="L253" s="1">
        <f t="shared" si="9"/>
        <v>0</v>
      </c>
    </row>
    <row r="254" spans="1:12">
      <c r="A254" s="1" t="s">
        <v>907</v>
      </c>
      <c r="B254" s="1">
        <v>273</v>
      </c>
      <c r="C254" s="1" t="s">
        <v>280</v>
      </c>
      <c r="D254" s="1">
        <v>12151.901079618465</v>
      </c>
      <c r="E254" s="1">
        <v>7937</v>
      </c>
      <c r="F254" s="1">
        <f>7935.9452104981-E254</f>
        <v>-1.0547895018999043</v>
      </c>
      <c r="G254" s="1">
        <v>4215.9558691203683</v>
      </c>
      <c r="H254" s="1">
        <v>12118.316466442235</v>
      </c>
      <c r="I254" s="1">
        <f t="shared" si="8"/>
        <v>16334.272335562604</v>
      </c>
      <c r="K254" s="1">
        <f>IFERROR(VLOOKUP(A254,'Raw Data - Approved 2014 SWCAP'!$F$4:$R$588,9,FALSE),0)</f>
        <v>7937</v>
      </c>
      <c r="L254" s="1">
        <f t="shared" si="9"/>
        <v>0</v>
      </c>
    </row>
    <row r="255" spans="1:12">
      <c r="A255" s="1" t="s">
        <v>908</v>
      </c>
      <c r="B255" s="1">
        <v>274</v>
      </c>
      <c r="C255" s="1" t="s">
        <v>281</v>
      </c>
      <c r="D255" s="1">
        <v>7460.8792643517363</v>
      </c>
      <c r="E255" s="1">
        <v>6197.4944452350601</v>
      </c>
      <c r="G255" s="1">
        <v>1263.3848191166717</v>
      </c>
      <c r="H255" s="1">
        <v>7440.2603537922696</v>
      </c>
      <c r="I255" s="1">
        <f t="shared" si="8"/>
        <v>8703.6451729089422</v>
      </c>
      <c r="K255" s="1">
        <f>IFERROR(VLOOKUP(A255,'Raw Data - Approved 2014 SWCAP'!$F$4:$R$588,9,FALSE),0)</f>
        <v>6197</v>
      </c>
      <c r="L255" s="1">
        <f t="shared" si="9"/>
        <v>0</v>
      </c>
    </row>
    <row r="256" spans="1:12">
      <c r="A256" s="1" t="s">
        <v>909</v>
      </c>
      <c r="B256" s="1">
        <v>275</v>
      </c>
      <c r="C256" s="1" t="s">
        <v>282</v>
      </c>
      <c r="D256" s="1">
        <v>2318.7269992619099</v>
      </c>
      <c r="E256" s="1">
        <v>2263.9158926926002</v>
      </c>
      <c r="G256" s="1">
        <v>54.811106569313139</v>
      </c>
      <c r="H256" s="1">
        <v>2312.3189576738309</v>
      </c>
      <c r="I256" s="1">
        <f t="shared" si="8"/>
        <v>2367.1300642431443</v>
      </c>
      <c r="K256" s="1">
        <f>IFERROR(VLOOKUP(A256,'Raw Data - Approved 2014 SWCAP'!$F$4:$R$588,9,FALSE),0)</f>
        <v>2264</v>
      </c>
      <c r="L256" s="1">
        <f t="shared" si="9"/>
        <v>0</v>
      </c>
    </row>
    <row r="257" spans="1:12">
      <c r="A257" s="1" t="s">
        <v>910</v>
      </c>
      <c r="B257" s="1">
        <v>276</v>
      </c>
      <c r="C257" s="1" t="s">
        <v>283</v>
      </c>
      <c r="D257" s="1">
        <v>12.519928237661148</v>
      </c>
      <c r="E257" s="1">
        <v>12.1083389928937</v>
      </c>
      <c r="G257" s="1">
        <v>0.41158924476746372</v>
      </c>
      <c r="H257" s="1">
        <v>12.485328122661738</v>
      </c>
      <c r="I257" s="1">
        <f t="shared" si="8"/>
        <v>12.896917367429202</v>
      </c>
      <c r="K257" s="1">
        <f>IFERROR(VLOOKUP(A257,'Raw Data - Approved 2014 SWCAP'!$F$4:$R$588,9,FALSE),0)</f>
        <v>12</v>
      </c>
      <c r="L257" s="1">
        <f t="shared" si="9"/>
        <v>0</v>
      </c>
    </row>
    <row r="258" spans="1:12">
      <c r="A258" s="1" t="s">
        <v>911</v>
      </c>
      <c r="B258" s="1">
        <v>277</v>
      </c>
      <c r="C258" s="1" t="s">
        <v>284</v>
      </c>
      <c r="D258" s="1">
        <v>2591.3529728428648</v>
      </c>
      <c r="E258" s="1">
        <v>2155.7137144582298</v>
      </c>
      <c r="G258" s="1">
        <v>435.63925838463683</v>
      </c>
      <c r="H258" s="1">
        <v>2584.1915012144</v>
      </c>
      <c r="I258" s="1">
        <f t="shared" si="8"/>
        <v>3019.8307595990368</v>
      </c>
      <c r="K258" s="1">
        <f>IFERROR(VLOOKUP(A258,'Raw Data - Approved 2014 SWCAP'!$F$4:$R$588,9,FALSE),0)</f>
        <v>2156</v>
      </c>
      <c r="L258" s="1">
        <f t="shared" si="9"/>
        <v>0</v>
      </c>
    </row>
    <row r="259" spans="1:12">
      <c r="A259" s="1" t="s">
        <v>912</v>
      </c>
      <c r="B259" s="1">
        <v>278</v>
      </c>
      <c r="C259" s="1" t="s">
        <v>285</v>
      </c>
      <c r="D259" s="1">
        <v>213.11095239323211</v>
      </c>
      <c r="E259" s="1">
        <v>270.591320330553</v>
      </c>
      <c r="G259" s="1">
        <v>-57.480367937321034</v>
      </c>
      <c r="H259" s="1">
        <v>212.52199826182914</v>
      </c>
      <c r="I259" s="1">
        <f t="shared" si="8"/>
        <v>155.04163032450811</v>
      </c>
      <c r="K259" s="1">
        <f>IFERROR(VLOOKUP(A259,'Raw Data - Approved 2014 SWCAP'!$F$4:$R$588,9,FALSE),0)</f>
        <v>271</v>
      </c>
      <c r="L259" s="1">
        <f t="shared" si="9"/>
        <v>0</v>
      </c>
    </row>
    <row r="260" spans="1:12">
      <c r="A260" s="1" t="s">
        <v>913</v>
      </c>
      <c r="B260" s="1">
        <v>279</v>
      </c>
      <c r="C260" s="1" t="s">
        <v>286</v>
      </c>
      <c r="D260" s="1">
        <v>1905.1157468307708</v>
      </c>
      <c r="E260" s="1">
        <v>2048.7996573933201</v>
      </c>
      <c r="G260" s="1">
        <v>-143.68391056254436</v>
      </c>
      <c r="H260" s="1">
        <v>1899.8507626650278</v>
      </c>
      <c r="I260" s="1">
        <f t="shared" si="8"/>
        <v>1756.1668521024835</v>
      </c>
      <c r="K260" s="1">
        <f>IFERROR(VLOOKUP(A260,'Raw Data - Approved 2014 SWCAP'!$F$4:$R$588,9,FALSE),0)</f>
        <v>2049</v>
      </c>
      <c r="L260" s="1">
        <f t="shared" si="9"/>
        <v>0</v>
      </c>
    </row>
    <row r="261" spans="1:12">
      <c r="A261" s="1" t="s">
        <v>914</v>
      </c>
      <c r="B261" s="1">
        <v>280</v>
      </c>
      <c r="C261" s="1" t="s">
        <v>287</v>
      </c>
      <c r="D261" s="1">
        <v>101.15739119559549</v>
      </c>
      <c r="E261" s="1">
        <v>111.121919551804</v>
      </c>
      <c r="G261" s="1">
        <v>-9.9645283562089411</v>
      </c>
      <c r="H261" s="1">
        <v>100.87783229541911</v>
      </c>
      <c r="I261" s="1">
        <f t="shared" si="8"/>
        <v>90.913303939210167</v>
      </c>
      <c r="K261" s="1">
        <f>IFERROR(VLOOKUP(A261,'Raw Data - Approved 2014 SWCAP'!$F$4:$R$588,9,FALSE),0)</f>
        <v>111</v>
      </c>
      <c r="L261" s="1">
        <f t="shared" si="9"/>
        <v>0</v>
      </c>
    </row>
    <row r="262" spans="1:12">
      <c r="A262" s="1" t="s">
        <v>915</v>
      </c>
      <c r="B262" s="1">
        <v>281</v>
      </c>
      <c r="C262" s="1" t="s">
        <v>288</v>
      </c>
      <c r="D262" s="1">
        <v>3412.7691341746327</v>
      </c>
      <c r="E262" s="1">
        <v>2580.4502014004402</v>
      </c>
      <c r="G262" s="1">
        <v>832.31893277419124</v>
      </c>
      <c r="H262" s="1">
        <v>3403.3375941316417</v>
      </c>
      <c r="I262" s="1">
        <f t="shared" si="8"/>
        <v>4235.6565269058328</v>
      </c>
      <c r="K262" s="1">
        <f>IFERROR(VLOOKUP(A262,'Raw Data - Approved 2014 SWCAP'!$F$4:$R$588,9,FALSE),0)</f>
        <v>2580</v>
      </c>
      <c r="L262" s="1">
        <f t="shared" si="9"/>
        <v>0</v>
      </c>
    </row>
    <row r="263" spans="1:12">
      <c r="A263" s="1" t="s">
        <v>916</v>
      </c>
      <c r="B263" s="1">
        <v>282</v>
      </c>
      <c r="C263" s="1" t="s">
        <v>289</v>
      </c>
      <c r="D263" s="1">
        <v>20.41292647444752</v>
      </c>
      <c r="E263" s="1">
        <v>25.762423389135499</v>
      </c>
      <c r="G263" s="1">
        <v>-5.3494969146879745</v>
      </c>
      <c r="H263" s="1">
        <v>20.356513243470225</v>
      </c>
      <c r="I263" s="1">
        <f t="shared" si="8"/>
        <v>15.00701632878225</v>
      </c>
      <c r="K263" s="1">
        <f>IFERROR(VLOOKUP(A263,'Raw Data - Approved 2014 SWCAP'!$F$4:$R$588,9,FALSE),0)</f>
        <v>26</v>
      </c>
      <c r="L263" s="1">
        <f t="shared" si="9"/>
        <v>0</v>
      </c>
    </row>
    <row r="264" spans="1:12">
      <c r="A264" s="1" t="s">
        <v>917</v>
      </c>
      <c r="B264" s="1">
        <v>283</v>
      </c>
      <c r="C264" s="1" t="s">
        <v>290</v>
      </c>
      <c r="D264" s="1">
        <v>0</v>
      </c>
      <c r="E264" s="1">
        <v>14.169332864024501</v>
      </c>
      <c r="G264" s="1">
        <v>-14.169332864024522</v>
      </c>
      <c r="H264" s="1">
        <v>0</v>
      </c>
      <c r="I264" s="1">
        <f t="shared" si="8"/>
        <v>-14.169332864024522</v>
      </c>
      <c r="K264" s="1">
        <f>IFERROR(VLOOKUP(A264,'Raw Data - Approved 2014 SWCAP'!$F$4:$R$588,9,FALSE),0)</f>
        <v>14</v>
      </c>
      <c r="L264" s="1">
        <f t="shared" si="9"/>
        <v>0</v>
      </c>
    </row>
    <row r="265" spans="1:12">
      <c r="A265" s="1" t="s">
        <v>918</v>
      </c>
      <c r="B265" s="1">
        <v>284</v>
      </c>
      <c r="C265" s="1" t="s">
        <v>291</v>
      </c>
      <c r="D265" s="1">
        <v>65.865709424217343</v>
      </c>
      <c r="E265" s="1">
        <v>63.461436281903801</v>
      </c>
      <c r="G265" s="1">
        <v>2.4042731423135661</v>
      </c>
      <c r="H265" s="1">
        <v>65.683682732263932</v>
      </c>
      <c r="I265" s="1">
        <f t="shared" si="8"/>
        <v>68.087955874577503</v>
      </c>
      <c r="K265" s="1">
        <f>IFERROR(VLOOKUP(A265,'Raw Data - Approved 2014 SWCAP'!$F$4:$R$588,9,FALSE),0)</f>
        <v>63</v>
      </c>
      <c r="L265" s="1">
        <f t="shared" si="9"/>
        <v>0</v>
      </c>
    </row>
    <row r="266" spans="1:12">
      <c r="A266" s="1" t="s">
        <v>919</v>
      </c>
      <c r="B266" s="1">
        <v>285</v>
      </c>
      <c r="C266" s="1" t="s">
        <v>292</v>
      </c>
      <c r="D266" s="1">
        <v>68.405984718815247</v>
      </c>
      <c r="E266" s="1">
        <v>67.411674534904506</v>
      </c>
      <c r="G266" s="1">
        <v>0.99431018391070369</v>
      </c>
      <c r="H266" s="1">
        <v>68.216937713673559</v>
      </c>
      <c r="I266" s="1">
        <f t="shared" si="8"/>
        <v>69.211247897584258</v>
      </c>
      <c r="K266" s="1">
        <f>IFERROR(VLOOKUP(A266,'Raw Data - Approved 2014 SWCAP'!$F$4:$R$588,9,FALSE),0)</f>
        <v>67</v>
      </c>
      <c r="L266" s="1">
        <f t="shared" si="9"/>
        <v>0</v>
      </c>
    </row>
    <row r="267" spans="1:12">
      <c r="A267" s="1" t="s">
        <v>920</v>
      </c>
      <c r="B267" s="1">
        <v>286</v>
      </c>
      <c r="C267" s="1" t="s">
        <v>293</v>
      </c>
      <c r="D267" s="1">
        <v>0</v>
      </c>
      <c r="E267" s="1">
        <v>0.51524846778271005</v>
      </c>
      <c r="G267" s="1">
        <v>-0.51524846778270994</v>
      </c>
      <c r="H267" s="1">
        <v>0</v>
      </c>
      <c r="I267" s="1">
        <f t="shared" si="8"/>
        <v>-0.51524846778270994</v>
      </c>
      <c r="K267" s="1">
        <f>IFERROR(VLOOKUP(A267,'Raw Data - Approved 2014 SWCAP'!$F$4:$R$588,9,FALSE),0)</f>
        <v>1</v>
      </c>
      <c r="L267" s="1">
        <f t="shared" si="9"/>
        <v>0</v>
      </c>
    </row>
    <row r="268" spans="1:12">
      <c r="A268" s="1" t="s">
        <v>921</v>
      </c>
      <c r="B268" s="1">
        <v>287</v>
      </c>
      <c r="C268" s="1" t="s">
        <v>294</v>
      </c>
      <c r="D268" s="1">
        <v>686.87229483574299</v>
      </c>
      <c r="E268" s="1">
        <v>666.38801833230502</v>
      </c>
      <c r="G268" s="1">
        <v>20.484276503438231</v>
      </c>
      <c r="H268" s="1">
        <v>684.97405229472474</v>
      </c>
      <c r="I268" s="1">
        <f t="shared" si="8"/>
        <v>705.45832879816294</v>
      </c>
      <c r="K268" s="1">
        <f>IFERROR(VLOOKUP(A268,'Raw Data - Approved 2014 SWCAP'!$F$4:$R$588,9,FALSE),0)</f>
        <v>666</v>
      </c>
      <c r="L268" s="1">
        <f t="shared" si="9"/>
        <v>0</v>
      </c>
    </row>
    <row r="269" spans="1:12">
      <c r="A269" s="1" t="s">
        <v>922</v>
      </c>
      <c r="B269" s="1">
        <v>288</v>
      </c>
      <c r="C269" s="1" t="s">
        <v>295</v>
      </c>
      <c r="D269" s="1">
        <v>2212.3983333594542</v>
      </c>
      <c r="E269" s="1">
        <v>2656.70697463228</v>
      </c>
      <c r="G269" s="1">
        <v>-444.30864127282825</v>
      </c>
      <c r="H269" s="1">
        <v>2206.2841420233995</v>
      </c>
      <c r="I269" s="1">
        <f t="shared" si="8"/>
        <v>1761.9755007505712</v>
      </c>
      <c r="K269" s="1">
        <f>IFERROR(VLOOKUP(A269,'Raw Data - Approved 2014 SWCAP'!$F$4:$R$588,9,FALSE),0)</f>
        <v>2657</v>
      </c>
      <c r="L269" s="1">
        <f t="shared" si="9"/>
        <v>0</v>
      </c>
    </row>
    <row r="270" spans="1:12">
      <c r="A270" s="1" t="s">
        <v>923</v>
      </c>
      <c r="B270" s="1">
        <v>289</v>
      </c>
      <c r="C270" s="1" t="s">
        <v>296</v>
      </c>
      <c r="D270" s="1">
        <v>17.963375297513821</v>
      </c>
      <c r="E270" s="1">
        <v>30.485534343810301</v>
      </c>
      <c r="G270" s="1">
        <v>-12.522159046296517</v>
      </c>
      <c r="H270" s="1">
        <v>17.913731654253798</v>
      </c>
      <c r="I270" s="1">
        <f t="shared" si="8"/>
        <v>5.391572607957281</v>
      </c>
      <c r="K270" s="1">
        <f>IFERROR(VLOOKUP(A270,'Raw Data - Approved 2014 SWCAP'!$F$4:$R$588,9,FALSE),0)</f>
        <v>30</v>
      </c>
      <c r="L270" s="1">
        <f t="shared" si="9"/>
        <v>0</v>
      </c>
    </row>
    <row r="271" spans="1:12">
      <c r="A271" s="1" t="s">
        <v>924</v>
      </c>
      <c r="B271" s="1">
        <v>290</v>
      </c>
      <c r="C271" s="1" t="s">
        <v>297</v>
      </c>
      <c r="D271" s="1">
        <v>2.3588270592694918</v>
      </c>
      <c r="E271" s="1">
        <v>0.77287270167406497</v>
      </c>
      <c r="G271" s="1">
        <v>1.5859543575954265</v>
      </c>
      <c r="H271" s="1">
        <v>2.3523081970232265</v>
      </c>
      <c r="I271" s="1">
        <f t="shared" si="8"/>
        <v>3.9382625546186532</v>
      </c>
      <c r="K271" s="1">
        <f>IFERROR(VLOOKUP(A271,'Raw Data - Approved 2014 SWCAP'!$F$4:$R$588,9,FALSE),0)</f>
        <v>1</v>
      </c>
      <c r="L271" s="1">
        <f t="shared" si="9"/>
        <v>0</v>
      </c>
    </row>
    <row r="272" spans="1:12">
      <c r="A272" s="1" t="s">
        <v>925</v>
      </c>
      <c r="B272" s="1">
        <v>291</v>
      </c>
      <c r="C272" s="1" t="s">
        <v>298</v>
      </c>
      <c r="D272" s="1">
        <v>0</v>
      </c>
      <c r="E272" s="1">
        <v>94.633968582757703</v>
      </c>
      <c r="G272" s="1">
        <v>-94.633968582757717</v>
      </c>
      <c r="H272" s="1">
        <v>0</v>
      </c>
      <c r="I272" s="1">
        <f t="shared" si="8"/>
        <v>-94.633968582757717</v>
      </c>
      <c r="K272" s="1">
        <f>IFERROR(VLOOKUP(A272,'Raw Data - Approved 2014 SWCAP'!$F$4:$R$588,9,FALSE),0)</f>
        <v>95</v>
      </c>
      <c r="L272" s="1">
        <f t="shared" si="9"/>
        <v>0</v>
      </c>
    </row>
    <row r="273" spans="1:12">
      <c r="A273" s="1" t="s">
        <v>926</v>
      </c>
      <c r="B273" s="1">
        <v>292</v>
      </c>
      <c r="C273" s="1" t="s">
        <v>299</v>
      </c>
      <c r="D273" s="1">
        <v>788.66475485498802</v>
      </c>
      <c r="E273" s="1">
        <v>821.56368187953103</v>
      </c>
      <c r="G273" s="1">
        <v>-32.898927024542928</v>
      </c>
      <c r="H273" s="1">
        <v>786.48519833549619</v>
      </c>
      <c r="I273" s="1">
        <f t="shared" si="8"/>
        <v>753.58627131095329</v>
      </c>
      <c r="K273" s="1">
        <f>IFERROR(VLOOKUP(A273,'Raw Data - Approved 2014 SWCAP'!$F$4:$R$588,9,FALSE),0)</f>
        <v>822</v>
      </c>
      <c r="L273" s="1">
        <f t="shared" si="9"/>
        <v>0</v>
      </c>
    </row>
    <row r="274" spans="1:12">
      <c r="A274" s="1" t="s">
        <v>1253</v>
      </c>
      <c r="B274" s="1">
        <v>293</v>
      </c>
      <c r="C274" s="1" t="s">
        <v>300</v>
      </c>
      <c r="D274" s="1">
        <v>0.72579294131368965</v>
      </c>
      <c r="E274" s="1">
        <v>0</v>
      </c>
      <c r="G274" s="1">
        <v>0</v>
      </c>
      <c r="H274" s="1">
        <v>0.72378713754560797</v>
      </c>
      <c r="I274" s="1">
        <f t="shared" si="8"/>
        <v>0.72378713754560797</v>
      </c>
      <c r="K274" s="1">
        <f>IFERROR(VLOOKUP(A274,'Raw Data - Approved 2014 SWCAP'!$F$4:$R$588,9,FALSE),0)</f>
        <v>0</v>
      </c>
      <c r="L274" s="1">
        <f t="shared" si="9"/>
        <v>0</v>
      </c>
    </row>
    <row r="275" spans="1:12">
      <c r="A275" s="1" t="s">
        <v>927</v>
      </c>
      <c r="B275" s="1">
        <v>294</v>
      </c>
      <c r="C275" s="1" t="s">
        <v>301</v>
      </c>
      <c r="D275" s="1">
        <v>0.36289647065684483</v>
      </c>
      <c r="E275" s="1">
        <v>2.9197413174353599</v>
      </c>
      <c r="G275" s="1">
        <v>-2.5568448467785116</v>
      </c>
      <c r="H275" s="1">
        <v>0.36189356877280399</v>
      </c>
      <c r="I275" s="1">
        <f t="shared" si="8"/>
        <v>-2.1949512780057079</v>
      </c>
      <c r="K275" s="1">
        <f>IFERROR(VLOOKUP(A275,'Raw Data - Approved 2014 SWCAP'!$F$4:$R$588,9,FALSE),0)</f>
        <v>3</v>
      </c>
      <c r="L275" s="1">
        <f t="shared" si="9"/>
        <v>0</v>
      </c>
    </row>
    <row r="276" spans="1:12">
      <c r="A276" s="1" t="s">
        <v>928</v>
      </c>
      <c r="B276" s="1">
        <v>295</v>
      </c>
      <c r="C276" s="1" t="s">
        <v>302</v>
      </c>
      <c r="D276" s="1">
        <v>1090.9575149121397</v>
      </c>
      <c r="E276" s="1">
        <v>934.40309632394406</v>
      </c>
      <c r="G276" s="1">
        <v>156.55441858819535</v>
      </c>
      <c r="H276" s="1">
        <v>1087.9425411232421</v>
      </c>
      <c r="I276" s="1">
        <f t="shared" ref="I276:I339" si="10">SUM(G276:H276)</f>
        <v>1244.4969597114375</v>
      </c>
      <c r="K276" s="1">
        <f>IFERROR(VLOOKUP(A276,'Raw Data - Approved 2014 SWCAP'!$F$4:$R$588,9,FALSE),0)</f>
        <v>934</v>
      </c>
      <c r="L276" s="1">
        <f t="shared" si="9"/>
        <v>0</v>
      </c>
    </row>
    <row r="277" spans="1:12">
      <c r="A277" s="1" t="s">
        <v>929</v>
      </c>
      <c r="B277" s="1">
        <v>296</v>
      </c>
      <c r="C277" s="1" t="s">
        <v>303</v>
      </c>
      <c r="D277" s="1">
        <v>8139.4956644800377</v>
      </c>
      <c r="E277" s="1">
        <v>8469.4825639229293</v>
      </c>
      <c r="G277" s="1">
        <v>-329.98689944288776</v>
      </c>
      <c r="H277" s="1">
        <v>8117.0013273974146</v>
      </c>
      <c r="I277" s="1">
        <f t="shared" si="10"/>
        <v>7787.0144279545266</v>
      </c>
      <c r="K277" s="1">
        <f>IFERROR(VLOOKUP(A277,'Raw Data - Approved 2014 SWCAP'!$F$4:$R$588,9,FALSE),0)</f>
        <v>8469</v>
      </c>
      <c r="L277" s="1">
        <f t="shared" ref="L277:L340" si="11">ROUND(K277-E277,0)</f>
        <v>0</v>
      </c>
    </row>
    <row r="278" spans="1:12">
      <c r="A278" s="1" t="s">
        <v>930</v>
      </c>
      <c r="B278" s="1">
        <v>297</v>
      </c>
      <c r="C278" s="1" t="s">
        <v>304</v>
      </c>
      <c r="D278" s="1">
        <v>2561.9583587196598</v>
      </c>
      <c r="E278" s="1">
        <v>2223.29713848239</v>
      </c>
      <c r="G278" s="1">
        <v>338.661220237267</v>
      </c>
      <c r="H278" s="1">
        <v>2554.878122143803</v>
      </c>
      <c r="I278" s="1">
        <f t="shared" si="10"/>
        <v>2893.5393423810701</v>
      </c>
      <c r="K278" s="1">
        <f>IFERROR(VLOOKUP(A278,'Raw Data - Approved 2014 SWCAP'!$F$4:$R$588,9,FALSE),0)</f>
        <v>2223</v>
      </c>
      <c r="L278" s="1">
        <f t="shared" si="11"/>
        <v>0</v>
      </c>
    </row>
    <row r="279" spans="1:12">
      <c r="A279" s="1" t="s">
        <v>931</v>
      </c>
      <c r="B279" s="1">
        <v>298</v>
      </c>
      <c r="C279" s="1" t="s">
        <v>305</v>
      </c>
      <c r="D279" s="1">
        <v>905.78959075948467</v>
      </c>
      <c r="E279" s="1">
        <v>772.09982897239104</v>
      </c>
      <c r="G279" s="1">
        <v>133.68976178709389</v>
      </c>
      <c r="H279" s="1">
        <v>903.28634765691868</v>
      </c>
      <c r="I279" s="1">
        <f t="shared" si="10"/>
        <v>1036.9761094440125</v>
      </c>
      <c r="K279" s="1">
        <f>IFERROR(VLOOKUP(A279,'Raw Data - Approved 2014 SWCAP'!$F$4:$R$588,9,FALSE),0)</f>
        <v>772</v>
      </c>
      <c r="L279" s="1">
        <f t="shared" si="11"/>
        <v>0</v>
      </c>
    </row>
    <row r="280" spans="1:12">
      <c r="A280" s="1" t="s">
        <v>932</v>
      </c>
      <c r="B280" s="1">
        <v>299</v>
      </c>
      <c r="C280" s="1" t="s">
        <v>306</v>
      </c>
      <c r="D280" s="1">
        <v>328.51203006210881</v>
      </c>
      <c r="E280" s="1">
        <v>352.42995196337398</v>
      </c>
      <c r="G280" s="1">
        <v>-23.917921901264794</v>
      </c>
      <c r="H280" s="1">
        <v>327.6041531315808</v>
      </c>
      <c r="I280" s="1">
        <f t="shared" si="10"/>
        <v>303.68623123031603</v>
      </c>
      <c r="K280" s="1">
        <f>IFERROR(VLOOKUP(A280,'Raw Data - Approved 2014 SWCAP'!$F$4:$R$588,9,FALSE),0)</f>
        <v>352</v>
      </c>
      <c r="L280" s="1">
        <f t="shared" si="11"/>
        <v>0</v>
      </c>
    </row>
    <row r="281" spans="1:12">
      <c r="A281" s="1" t="s">
        <v>933</v>
      </c>
      <c r="B281" s="1">
        <v>300</v>
      </c>
      <c r="C281" s="1" t="s">
        <v>307</v>
      </c>
      <c r="D281" s="1">
        <v>24104.037201615956</v>
      </c>
      <c r="E281" s="1">
        <v>24354.163451940702</v>
      </c>
      <c r="G281" s="1">
        <v>-250.12625032476433</v>
      </c>
      <c r="H281" s="1">
        <v>24037.423204850609</v>
      </c>
      <c r="I281" s="1">
        <f t="shared" si="10"/>
        <v>23787.296954525846</v>
      </c>
      <c r="K281" s="1">
        <f>IFERROR(VLOOKUP(A281,'Raw Data - Approved 2014 SWCAP'!$F$4:$R$588,9,FALSE),0)</f>
        <v>24354</v>
      </c>
      <c r="L281" s="1">
        <f t="shared" si="11"/>
        <v>0</v>
      </c>
    </row>
    <row r="282" spans="1:12">
      <c r="A282" s="1" t="s">
        <v>934</v>
      </c>
      <c r="B282" s="1">
        <v>301</v>
      </c>
      <c r="C282" s="1" t="s">
        <v>308</v>
      </c>
      <c r="D282" s="1">
        <v>1800.6015632815997</v>
      </c>
      <c r="E282" s="1">
        <v>1544.97253064646</v>
      </c>
      <c r="G282" s="1">
        <v>255.62903263514417</v>
      </c>
      <c r="H282" s="1">
        <v>1795.6254148584601</v>
      </c>
      <c r="I282" s="1">
        <f t="shared" si="10"/>
        <v>2051.2544474936044</v>
      </c>
      <c r="K282" s="1">
        <f>IFERROR(VLOOKUP(A282,'Raw Data - Approved 2014 SWCAP'!$F$4:$R$588,9,FALSE),0)</f>
        <v>1545</v>
      </c>
      <c r="L282" s="1">
        <f t="shared" si="11"/>
        <v>0</v>
      </c>
    </row>
    <row r="283" spans="1:12">
      <c r="A283" s="1" t="s">
        <v>935</v>
      </c>
      <c r="B283" s="1">
        <v>302</v>
      </c>
      <c r="C283" s="1" t="s">
        <v>309</v>
      </c>
      <c r="D283" s="1">
        <v>995.87863960004643</v>
      </c>
      <c r="E283" s="1">
        <v>1246.7295425448999</v>
      </c>
      <c r="G283" s="1">
        <v>-250.85090294485062</v>
      </c>
      <c r="H283" s="1">
        <v>993.12642610476723</v>
      </c>
      <c r="I283" s="1">
        <f t="shared" si="10"/>
        <v>742.27552315991659</v>
      </c>
      <c r="K283" s="1">
        <f>IFERROR(VLOOKUP(A283,'Raw Data - Approved 2014 SWCAP'!$F$4:$R$588,9,FALSE),0)</f>
        <v>1247</v>
      </c>
      <c r="L283" s="1">
        <f t="shared" si="11"/>
        <v>0</v>
      </c>
    </row>
    <row r="284" spans="1:12">
      <c r="A284" s="1" t="s">
        <v>936</v>
      </c>
      <c r="B284" s="1">
        <v>303</v>
      </c>
      <c r="C284" s="1" t="s">
        <v>310</v>
      </c>
      <c r="D284" s="1">
        <v>1953.7854782688028</v>
      </c>
      <c r="E284" s="1">
        <v>2226.6750271310498</v>
      </c>
      <c r="G284" s="1">
        <v>-272.8895488622473</v>
      </c>
      <c r="H284" s="1">
        <v>1948.3859870744757</v>
      </c>
      <c r="I284" s="1">
        <f t="shared" si="10"/>
        <v>1675.4964382122284</v>
      </c>
      <c r="K284" s="1">
        <f>IFERROR(VLOOKUP(A284,'Raw Data - Approved 2014 SWCAP'!$F$4:$R$588,9,FALSE),0)</f>
        <v>2227</v>
      </c>
      <c r="L284" s="1">
        <f t="shared" si="11"/>
        <v>0</v>
      </c>
    </row>
    <row r="285" spans="1:12">
      <c r="A285" s="1" t="s">
        <v>937</v>
      </c>
      <c r="B285" s="1">
        <v>304</v>
      </c>
      <c r="C285" s="1" t="s">
        <v>311</v>
      </c>
      <c r="D285" s="1">
        <v>241.77977357512285</v>
      </c>
      <c r="E285" s="1">
        <v>328.98614667926</v>
      </c>
      <c r="G285" s="1">
        <v>-87.206373104137413</v>
      </c>
      <c r="H285" s="1">
        <v>241.11159019488065</v>
      </c>
      <c r="I285" s="1">
        <f t="shared" si="10"/>
        <v>153.90521709074324</v>
      </c>
      <c r="K285" s="1">
        <f>IFERROR(VLOOKUP(A285,'Raw Data - Approved 2014 SWCAP'!$F$4:$R$588,9,FALSE),0)</f>
        <v>329</v>
      </c>
      <c r="L285" s="1">
        <f t="shared" si="11"/>
        <v>0</v>
      </c>
    </row>
    <row r="286" spans="1:12">
      <c r="A286" s="1" t="s">
        <v>938</v>
      </c>
      <c r="B286" s="1">
        <v>305</v>
      </c>
      <c r="C286" s="1" t="s">
        <v>312</v>
      </c>
      <c r="D286" s="1">
        <v>0.45362058832105606</v>
      </c>
      <c r="E286" s="1">
        <v>0.42937372315225802</v>
      </c>
      <c r="G286" s="1">
        <v>2.4246865168797781E-2</v>
      </c>
      <c r="H286" s="1">
        <v>0.45236696096600504</v>
      </c>
      <c r="I286" s="1">
        <f t="shared" si="10"/>
        <v>0.4766138261348028</v>
      </c>
      <c r="K286" s="1">
        <f>IFERROR(VLOOKUP(A286,'Raw Data - Approved 2014 SWCAP'!$F$4:$R$588,9,FALSE),0)</f>
        <v>0</v>
      </c>
      <c r="L286" s="1">
        <f t="shared" si="11"/>
        <v>0</v>
      </c>
    </row>
    <row r="287" spans="1:12">
      <c r="A287" s="1" t="s">
        <v>940</v>
      </c>
      <c r="B287" s="1">
        <v>307</v>
      </c>
      <c r="C287" s="1" t="s">
        <v>314</v>
      </c>
      <c r="D287" s="1">
        <v>10518.100581400327</v>
      </c>
      <c r="E287" s="1">
        <v>9141.1948164223195</v>
      </c>
      <c r="G287" s="1">
        <v>1376.9057649780088</v>
      </c>
      <c r="H287" s="1">
        <v>10489.032723918759</v>
      </c>
      <c r="I287" s="1">
        <f t="shared" si="10"/>
        <v>11865.938488896769</v>
      </c>
      <c r="K287" s="1">
        <f>IFERROR(VLOOKUP(A287,'Raw Data - Approved 2014 SWCAP'!$F$4:$R$588,9,FALSE),0)</f>
        <v>9141</v>
      </c>
      <c r="L287" s="1">
        <f t="shared" si="11"/>
        <v>0</v>
      </c>
    </row>
    <row r="288" spans="1:12">
      <c r="A288" s="1" t="s">
        <v>941</v>
      </c>
      <c r="B288" s="1">
        <v>308</v>
      </c>
      <c r="C288" s="1" t="s">
        <v>315</v>
      </c>
      <c r="D288" s="1">
        <v>2717.2780481607897</v>
      </c>
      <c r="E288" s="1">
        <v>2486.3314812854701</v>
      </c>
      <c r="G288" s="1">
        <v>230.94656687532319</v>
      </c>
      <c r="H288" s="1">
        <v>2709.7685695785631</v>
      </c>
      <c r="I288" s="1">
        <f t="shared" si="10"/>
        <v>2940.7151364538863</v>
      </c>
      <c r="K288" s="1">
        <f>IFERROR(VLOOKUP(A288,'Raw Data - Approved 2014 SWCAP'!$F$4:$R$588,9,FALSE),0)</f>
        <v>2486</v>
      </c>
      <c r="L288" s="1">
        <f t="shared" si="11"/>
        <v>0</v>
      </c>
    </row>
    <row r="289" spans="1:12">
      <c r="A289" s="1" t="s">
        <v>942</v>
      </c>
      <c r="B289" s="1">
        <v>309</v>
      </c>
      <c r="C289" s="1" t="s">
        <v>316</v>
      </c>
      <c r="D289" s="1">
        <v>1046.5026972566761</v>
      </c>
      <c r="E289" s="1">
        <v>1095.6758667399299</v>
      </c>
      <c r="G289" s="1">
        <v>-49.173169483256345</v>
      </c>
      <c r="H289" s="1">
        <v>1043.6105789485734</v>
      </c>
      <c r="I289" s="1">
        <f t="shared" si="10"/>
        <v>994.43740946531716</v>
      </c>
      <c r="K289" s="1">
        <f>IFERROR(VLOOKUP(A289,'Raw Data - Approved 2014 SWCAP'!$F$4:$R$588,9,FALSE),0)</f>
        <v>1096</v>
      </c>
      <c r="L289" s="1">
        <f t="shared" si="11"/>
        <v>0</v>
      </c>
    </row>
    <row r="290" spans="1:12">
      <c r="A290" s="1" t="s">
        <v>944</v>
      </c>
      <c r="B290" s="1">
        <v>311</v>
      </c>
      <c r="C290" s="1" t="s">
        <v>318</v>
      </c>
      <c r="D290" s="1">
        <v>0</v>
      </c>
      <c r="E290" s="1">
        <v>0.85874744630451705</v>
      </c>
      <c r="G290" s="1">
        <v>-0.8587474463045166</v>
      </c>
      <c r="H290" s="1">
        <v>0</v>
      </c>
      <c r="I290" s="1">
        <f t="shared" si="10"/>
        <v>-0.8587474463045166</v>
      </c>
      <c r="K290" s="1">
        <f>IFERROR(VLOOKUP(A290,'Raw Data - Approved 2014 SWCAP'!$F$4:$R$588,9,FALSE),0)</f>
        <v>1</v>
      </c>
      <c r="L290" s="1">
        <f t="shared" si="11"/>
        <v>0</v>
      </c>
    </row>
    <row r="291" spans="1:12">
      <c r="A291" s="1" t="s">
        <v>945</v>
      </c>
      <c r="B291" s="1">
        <v>312</v>
      </c>
      <c r="C291" s="1" t="s">
        <v>319</v>
      </c>
      <c r="D291" s="1">
        <v>0.9979652943063233</v>
      </c>
      <c r="E291" s="1">
        <v>1.20224642482632</v>
      </c>
      <c r="G291" s="1">
        <v>-0.20428113051999985</v>
      </c>
      <c r="H291" s="1">
        <v>0.99520731412521102</v>
      </c>
      <c r="I291" s="1">
        <f t="shared" si="10"/>
        <v>0.79092618360521116</v>
      </c>
      <c r="K291" s="1">
        <f>IFERROR(VLOOKUP(A291,'Raw Data - Approved 2014 SWCAP'!$F$4:$R$588,9,FALSE),0)</f>
        <v>1</v>
      </c>
      <c r="L291" s="1">
        <f t="shared" si="11"/>
        <v>0</v>
      </c>
    </row>
    <row r="292" spans="1:12">
      <c r="A292" s="1" t="s">
        <v>946</v>
      </c>
      <c r="B292" s="1">
        <v>313</v>
      </c>
      <c r="C292" s="1" t="s">
        <v>320</v>
      </c>
      <c r="D292" s="1">
        <v>9.9796529430632326</v>
      </c>
      <c r="E292" s="1">
        <v>10.5625935895456</v>
      </c>
      <c r="G292" s="1">
        <v>-0.58294064648232036</v>
      </c>
      <c r="H292" s="1">
        <v>9.9520731412521091</v>
      </c>
      <c r="I292" s="1">
        <f t="shared" si="10"/>
        <v>9.3691324947697883</v>
      </c>
      <c r="K292" s="1">
        <f>IFERROR(VLOOKUP(A292,'Raw Data - Approved 2014 SWCAP'!$F$4:$R$588,9,FALSE),0)</f>
        <v>11</v>
      </c>
      <c r="L292" s="1">
        <f t="shared" si="11"/>
        <v>0</v>
      </c>
    </row>
    <row r="293" spans="1:12">
      <c r="A293" s="1" t="s">
        <v>947</v>
      </c>
      <c r="B293" s="1">
        <v>314</v>
      </c>
      <c r="C293" s="1" t="s">
        <v>321</v>
      </c>
      <c r="D293" s="1">
        <v>7.1672052954726864</v>
      </c>
      <c r="E293" s="1">
        <v>72.306534978840304</v>
      </c>
      <c r="G293" s="1">
        <v>-65.139329683367606</v>
      </c>
      <c r="H293" s="1">
        <v>7.1473979832628789</v>
      </c>
      <c r="I293" s="1">
        <f t="shared" si="10"/>
        <v>-57.991931700104729</v>
      </c>
      <c r="K293" s="1">
        <f>IFERROR(VLOOKUP(A293,'Raw Data - Approved 2014 SWCAP'!$F$4:$R$588,9,FALSE),0)</f>
        <v>72</v>
      </c>
      <c r="L293" s="1">
        <f t="shared" si="11"/>
        <v>0</v>
      </c>
    </row>
    <row r="294" spans="1:12">
      <c r="A294" s="1" t="s">
        <v>948</v>
      </c>
      <c r="B294" s="1">
        <v>315</v>
      </c>
      <c r="C294" s="1" t="s">
        <v>322</v>
      </c>
      <c r="D294" s="1">
        <v>0.81651705897790094</v>
      </c>
      <c r="E294" s="1">
        <v>0.25762423389135503</v>
      </c>
      <c r="G294" s="1">
        <v>0.55889282508654592</v>
      </c>
      <c r="H294" s="1">
        <v>0.81426052973880914</v>
      </c>
      <c r="I294" s="1">
        <f t="shared" si="10"/>
        <v>1.3731533548253552</v>
      </c>
      <c r="K294" s="1">
        <f>IFERROR(VLOOKUP(A294,'Raw Data - Approved 2014 SWCAP'!$F$4:$R$588,9,FALSE),0)</f>
        <v>0</v>
      </c>
      <c r="L294" s="1">
        <f t="shared" si="11"/>
        <v>0</v>
      </c>
    </row>
    <row r="295" spans="1:12">
      <c r="A295" s="1" t="s">
        <v>949</v>
      </c>
      <c r="B295" s="1">
        <v>316</v>
      </c>
      <c r="C295" s="1" t="s">
        <v>323</v>
      </c>
      <c r="D295" s="1">
        <v>3.3567923535758148</v>
      </c>
      <c r="E295" s="1">
        <v>3.8643635083703201</v>
      </c>
      <c r="G295" s="1">
        <v>-0.50757115479450976</v>
      </c>
      <c r="H295" s="1">
        <v>3.3475155111484374</v>
      </c>
      <c r="I295" s="1">
        <f t="shared" si="10"/>
        <v>2.8399443563539277</v>
      </c>
      <c r="K295" s="1">
        <f>IFERROR(VLOOKUP(A295,'Raw Data - Approved 2014 SWCAP'!$F$4:$R$588,9,FALSE),0)</f>
        <v>4</v>
      </c>
      <c r="L295" s="1">
        <f t="shared" si="11"/>
        <v>0</v>
      </c>
    </row>
    <row r="296" spans="1:12">
      <c r="A296" s="1" t="s">
        <v>950</v>
      </c>
      <c r="B296" s="1">
        <v>317</v>
      </c>
      <c r="C296" s="1" t="s">
        <v>324</v>
      </c>
      <c r="D296" s="1">
        <v>0.27217235299263359</v>
      </c>
      <c r="E296" s="1">
        <v>0.25762423389135503</v>
      </c>
      <c r="G296" s="1">
        <v>1.4548119101278666E-2</v>
      </c>
      <c r="H296" s="1">
        <v>0.27142017657960299</v>
      </c>
      <c r="I296" s="1">
        <f t="shared" si="10"/>
        <v>0.28596829568088167</v>
      </c>
      <c r="K296" s="1">
        <f>IFERROR(VLOOKUP(A296,'Raw Data - Approved 2014 SWCAP'!$F$4:$R$588,9,FALSE),0)</f>
        <v>0</v>
      </c>
      <c r="L296" s="1">
        <f t="shared" si="11"/>
        <v>0</v>
      </c>
    </row>
    <row r="297" spans="1:12">
      <c r="A297" s="1" t="s">
        <v>951</v>
      </c>
      <c r="B297" s="1">
        <v>318</v>
      </c>
      <c r="C297" s="1" t="s">
        <v>325</v>
      </c>
      <c r="D297" s="1">
        <v>1.0886894119705344</v>
      </c>
      <c r="E297" s="1">
        <v>1.97511912650039</v>
      </c>
      <c r="G297" s="1">
        <v>-0.88642971452985353</v>
      </c>
      <c r="H297" s="1">
        <v>1.085680706318412</v>
      </c>
      <c r="I297" s="1">
        <f t="shared" si="10"/>
        <v>0.19925099178855843</v>
      </c>
      <c r="K297" s="1">
        <f>IFERROR(VLOOKUP(A297,'Raw Data - Approved 2014 SWCAP'!$F$4:$R$588,9,FALSE),0)</f>
        <v>2</v>
      </c>
      <c r="L297" s="1">
        <f t="shared" si="11"/>
        <v>0</v>
      </c>
    </row>
    <row r="298" spans="1:12">
      <c r="A298" s="1" t="s">
        <v>952</v>
      </c>
      <c r="B298" s="1">
        <v>319</v>
      </c>
      <c r="C298" s="1" t="s">
        <v>326</v>
      </c>
      <c r="D298" s="1">
        <v>0.54434470598526719</v>
      </c>
      <c r="E298" s="1">
        <v>0.51524846778271005</v>
      </c>
      <c r="G298" s="1">
        <v>2.9096238202557332E-2</v>
      </c>
      <c r="H298" s="1">
        <v>0.54284035315920598</v>
      </c>
      <c r="I298" s="1">
        <f t="shared" si="10"/>
        <v>0.57193659136176334</v>
      </c>
      <c r="K298" s="1">
        <f>IFERROR(VLOOKUP(A298,'Raw Data - Approved 2014 SWCAP'!$F$4:$R$588,9,FALSE),0)</f>
        <v>1</v>
      </c>
      <c r="L298" s="1">
        <f t="shared" si="11"/>
        <v>0</v>
      </c>
    </row>
    <row r="299" spans="1:12">
      <c r="A299" s="1" t="s">
        <v>953</v>
      </c>
      <c r="B299" s="1">
        <v>320</v>
      </c>
      <c r="C299" s="1" t="s">
        <v>327</v>
      </c>
      <c r="D299" s="1">
        <v>4.445481765546349</v>
      </c>
      <c r="E299" s="1">
        <v>2.8338665728049</v>
      </c>
      <c r="G299" s="1">
        <v>1.6116151927414446</v>
      </c>
      <c r="H299" s="1">
        <v>4.4331962174668496</v>
      </c>
      <c r="I299" s="1">
        <f t="shared" si="10"/>
        <v>6.0448114102082942</v>
      </c>
      <c r="K299" s="1">
        <f>IFERROR(VLOOKUP(A299,'Raw Data - Approved 2014 SWCAP'!$F$4:$R$588,9,FALSE),0)</f>
        <v>3</v>
      </c>
      <c r="L299" s="1">
        <f t="shared" si="11"/>
        <v>0</v>
      </c>
    </row>
    <row r="300" spans="1:12">
      <c r="A300" s="1" t="s">
        <v>954</v>
      </c>
      <c r="B300" s="1">
        <v>321</v>
      </c>
      <c r="C300" s="1" t="s">
        <v>328</v>
      </c>
      <c r="D300" s="1">
        <v>1.8144823532842242</v>
      </c>
      <c r="E300" s="1">
        <v>1.5457454033481299</v>
      </c>
      <c r="G300" s="1">
        <v>0.26873694993609443</v>
      </c>
      <c r="H300" s="1">
        <v>1.8094678438640202</v>
      </c>
      <c r="I300" s="1">
        <f t="shared" si="10"/>
        <v>2.0782047938001145</v>
      </c>
      <c r="K300" s="1">
        <f>IFERROR(VLOOKUP(A300,'Raw Data - Approved 2014 SWCAP'!$F$4:$R$588,9,FALSE),0)</f>
        <v>2</v>
      </c>
      <c r="L300" s="1">
        <f t="shared" si="11"/>
        <v>0</v>
      </c>
    </row>
    <row r="301" spans="1:12">
      <c r="A301" s="1" t="s">
        <v>955</v>
      </c>
      <c r="B301" s="1">
        <v>322</v>
      </c>
      <c r="C301" s="1" t="s">
        <v>329</v>
      </c>
      <c r="D301" s="1">
        <v>1.9959305886126466</v>
      </c>
      <c r="E301" s="1">
        <v>1.20224642482632</v>
      </c>
      <c r="G301" s="1">
        <v>0.79368416378632356</v>
      </c>
      <c r="H301" s="1">
        <v>1.9904146282504218</v>
      </c>
      <c r="I301" s="1">
        <f t="shared" si="10"/>
        <v>2.7840987920367453</v>
      </c>
      <c r="K301" s="1">
        <f>IFERROR(VLOOKUP(A301,'Raw Data - Approved 2014 SWCAP'!$F$4:$R$588,9,FALSE),0)</f>
        <v>1</v>
      </c>
      <c r="L301" s="1">
        <f t="shared" si="11"/>
        <v>0</v>
      </c>
    </row>
    <row r="302" spans="1:12">
      <c r="A302" s="1" t="s">
        <v>956</v>
      </c>
      <c r="B302" s="1">
        <v>323</v>
      </c>
      <c r="C302" s="1" t="s">
        <v>330</v>
      </c>
      <c r="D302" s="1">
        <v>0.90724117664211212</v>
      </c>
      <c r="E302" s="1">
        <v>0.42937372315225802</v>
      </c>
      <c r="G302" s="1">
        <v>0.47786745348985382</v>
      </c>
      <c r="H302" s="1">
        <v>0.90473392193201008</v>
      </c>
      <c r="I302" s="1">
        <f t="shared" si="10"/>
        <v>1.382601375421864</v>
      </c>
      <c r="K302" s="1">
        <f>IFERROR(VLOOKUP(A302,'Raw Data - Approved 2014 SWCAP'!$F$4:$R$588,9,FALSE),0)</f>
        <v>0</v>
      </c>
      <c r="L302" s="1">
        <f t="shared" si="11"/>
        <v>0</v>
      </c>
    </row>
    <row r="303" spans="1:12">
      <c r="A303" s="1" t="s">
        <v>958</v>
      </c>
      <c r="B303" s="1">
        <v>325</v>
      </c>
      <c r="C303" s="1" t="s">
        <v>332</v>
      </c>
      <c r="D303" s="1">
        <v>847.36325898373263</v>
      </c>
      <c r="E303" s="1">
        <v>967.37899826203795</v>
      </c>
      <c r="G303" s="1">
        <v>-120.01573927830518</v>
      </c>
      <c r="H303" s="1">
        <v>845.02148308449728</v>
      </c>
      <c r="I303" s="1">
        <f t="shared" si="10"/>
        <v>725.00574380619207</v>
      </c>
      <c r="K303" s="1">
        <f>IFERROR(VLOOKUP(A303,'Raw Data - Approved 2014 SWCAP'!$F$4:$R$588,9,FALSE),0)</f>
        <v>967</v>
      </c>
      <c r="L303" s="1">
        <f t="shared" si="11"/>
        <v>0</v>
      </c>
    </row>
    <row r="304" spans="1:12">
      <c r="A304" s="1" t="s">
        <v>959</v>
      </c>
      <c r="B304" s="1">
        <v>326</v>
      </c>
      <c r="C304" s="1" t="s">
        <v>333</v>
      </c>
      <c r="D304" s="1">
        <v>1829.9054532871401</v>
      </c>
      <c r="E304" s="1">
        <v>1997.8759338274599</v>
      </c>
      <c r="G304" s="1">
        <v>-167.97048054031762</v>
      </c>
      <c r="H304" s="1">
        <v>1824.8483205368639</v>
      </c>
      <c r="I304" s="1">
        <f t="shared" si="10"/>
        <v>1656.8778399965463</v>
      </c>
      <c r="K304" s="1">
        <f>IFERROR(VLOOKUP(A304,'Raw Data - Approved 2014 SWCAP'!$F$4:$R$588,9,FALSE),0)</f>
        <v>1998</v>
      </c>
      <c r="L304" s="1">
        <f t="shared" si="11"/>
        <v>0</v>
      </c>
    </row>
    <row r="305" spans="1:12">
      <c r="A305" s="1" t="s">
        <v>960</v>
      </c>
      <c r="B305" s="1">
        <v>327</v>
      </c>
      <c r="C305" s="1" t="s">
        <v>334</v>
      </c>
      <c r="D305" s="1">
        <v>8576.3322910332136</v>
      </c>
      <c r="E305" s="1">
        <v>3901.9766465184598</v>
      </c>
      <c r="G305" s="1">
        <v>4674.3556445147515</v>
      </c>
      <c r="H305" s="1">
        <v>8552.6307108076762</v>
      </c>
      <c r="I305" s="1">
        <f t="shared" si="10"/>
        <v>13226.986355322428</v>
      </c>
      <c r="K305" s="1">
        <f>IFERROR(VLOOKUP(A305,'Raw Data - Approved 2014 SWCAP'!$F$4:$R$588,9,FALSE),0)</f>
        <v>3902</v>
      </c>
      <c r="L305" s="1">
        <f t="shared" si="11"/>
        <v>0</v>
      </c>
    </row>
    <row r="306" spans="1:12">
      <c r="A306" s="1" t="s">
        <v>961</v>
      </c>
      <c r="B306" s="1">
        <v>328</v>
      </c>
      <c r="C306" s="1" t="s">
        <v>335</v>
      </c>
      <c r="D306" s="1">
        <v>10711.210115012922</v>
      </c>
      <c r="E306" s="1">
        <v>15856</v>
      </c>
      <c r="F306" s="1">
        <f>15853.827382763-E306</f>
        <v>-2.1726172369999404</v>
      </c>
      <c r="G306" s="1">
        <v>-5142.6172677500672</v>
      </c>
      <c r="H306" s="1">
        <v>10681.6077945614</v>
      </c>
      <c r="I306" s="1">
        <f t="shared" si="10"/>
        <v>5538.9905268113325</v>
      </c>
      <c r="K306" s="1">
        <f>IFERROR(VLOOKUP(A306,'Raw Data - Approved 2014 SWCAP'!$F$4:$R$588,9,FALSE),0)</f>
        <v>15856</v>
      </c>
      <c r="L306" s="1">
        <f t="shared" si="11"/>
        <v>0</v>
      </c>
    </row>
    <row r="307" spans="1:12">
      <c r="A307" s="1" t="s">
        <v>1254</v>
      </c>
      <c r="B307" s="1">
        <v>329</v>
      </c>
      <c r="C307" s="1" t="s">
        <v>336</v>
      </c>
      <c r="D307" s="1">
        <v>664.00981718436185</v>
      </c>
      <c r="E307" s="1">
        <v>0</v>
      </c>
      <c r="G307" s="1">
        <v>0</v>
      </c>
      <c r="H307" s="1">
        <v>662.17475746203809</v>
      </c>
      <c r="I307" s="1">
        <f t="shared" si="10"/>
        <v>662.17475746203809</v>
      </c>
      <c r="K307" s="1">
        <f>IFERROR(VLOOKUP(A307,'Raw Data - Approved 2014 SWCAP'!$F$4:$R$588,9,FALSE),0)</f>
        <v>0</v>
      </c>
      <c r="L307" s="1">
        <f t="shared" si="11"/>
        <v>0</v>
      </c>
    </row>
    <row r="308" spans="1:12">
      <c r="A308" s="1" t="s">
        <v>962</v>
      </c>
      <c r="B308" s="1">
        <v>330</v>
      </c>
      <c r="C308" s="1" t="s">
        <v>337</v>
      </c>
      <c r="D308" s="1">
        <v>3.0846200005831812</v>
      </c>
      <c r="E308" s="1">
        <v>1.28812116945677</v>
      </c>
      <c r="G308" s="1">
        <v>1.7964988311264063</v>
      </c>
      <c r="H308" s="1">
        <v>3.076095334568834</v>
      </c>
      <c r="I308" s="1">
        <f t="shared" si="10"/>
        <v>4.8725941656952401</v>
      </c>
      <c r="K308" s="1">
        <f>IFERROR(VLOOKUP(A308,'Raw Data - Approved 2014 SWCAP'!$F$4:$R$588,9,FALSE),0)</f>
        <v>1</v>
      </c>
      <c r="L308" s="1">
        <f t="shared" si="11"/>
        <v>0</v>
      </c>
    </row>
    <row r="309" spans="1:12">
      <c r="A309" s="1" t="s">
        <v>963</v>
      </c>
      <c r="B309" s="1">
        <v>331</v>
      </c>
      <c r="C309" s="1" t="s">
        <v>338</v>
      </c>
      <c r="D309" s="1">
        <v>24.04189118101597</v>
      </c>
      <c r="E309" s="1">
        <v>26.621170835440001</v>
      </c>
      <c r="G309" s="1">
        <v>-2.5792796544240422</v>
      </c>
      <c r="H309" s="1">
        <v>23.975448931198262</v>
      </c>
      <c r="I309" s="1">
        <f t="shared" si="10"/>
        <v>21.39616927677422</v>
      </c>
      <c r="K309" s="1">
        <f>IFERROR(VLOOKUP(A309,'Raw Data - Approved 2014 SWCAP'!$F$4:$R$588,9,FALSE),0)</f>
        <v>27</v>
      </c>
      <c r="L309" s="1">
        <f t="shared" si="11"/>
        <v>0</v>
      </c>
    </row>
    <row r="310" spans="1:12">
      <c r="A310" s="1" t="s">
        <v>964</v>
      </c>
      <c r="B310" s="1">
        <v>332</v>
      </c>
      <c r="C310" s="1" t="s">
        <v>339</v>
      </c>
      <c r="D310" s="1">
        <v>176.18623650389816</v>
      </c>
      <c r="E310" s="1">
        <v>133.1058541772</v>
      </c>
      <c r="G310" s="1">
        <v>43.0803823266981</v>
      </c>
      <c r="H310" s="1">
        <v>175.69932763919633</v>
      </c>
      <c r="I310" s="1">
        <f t="shared" si="10"/>
        <v>218.77970996589443</v>
      </c>
      <c r="K310" s="1">
        <f>IFERROR(VLOOKUP(A310,'Raw Data - Approved 2014 SWCAP'!$F$4:$R$588,9,FALSE),0)</f>
        <v>133</v>
      </c>
      <c r="L310" s="1">
        <f t="shared" si="11"/>
        <v>0</v>
      </c>
    </row>
    <row r="311" spans="1:12">
      <c r="A311" s="1" t="s">
        <v>965</v>
      </c>
      <c r="B311" s="1">
        <v>333</v>
      </c>
      <c r="C311" s="1" t="s">
        <v>340</v>
      </c>
      <c r="D311" s="1">
        <v>127.0137647298957</v>
      </c>
      <c r="E311" s="1">
        <v>102.534445088759</v>
      </c>
      <c r="G311" s="1">
        <v>24.479319641136417</v>
      </c>
      <c r="H311" s="1">
        <v>126.66274907048138</v>
      </c>
      <c r="I311" s="1">
        <f t="shared" si="10"/>
        <v>151.14206871161781</v>
      </c>
      <c r="K311" s="1">
        <f>IFERROR(VLOOKUP(A311,'Raw Data - Approved 2014 SWCAP'!$F$4:$R$588,9,FALSE),0)</f>
        <v>103</v>
      </c>
      <c r="L311" s="1">
        <f t="shared" si="11"/>
        <v>0</v>
      </c>
    </row>
    <row r="312" spans="1:12">
      <c r="A312" s="1" t="s">
        <v>966</v>
      </c>
      <c r="B312" s="1">
        <v>334</v>
      </c>
      <c r="C312" s="1" t="s">
        <v>341</v>
      </c>
      <c r="D312" s="1">
        <v>0</v>
      </c>
      <c r="E312" s="1">
        <v>0.343498978521807</v>
      </c>
      <c r="G312" s="1">
        <v>-0.34349897852180666</v>
      </c>
      <c r="H312" s="1">
        <v>0</v>
      </c>
      <c r="I312" s="1">
        <f t="shared" si="10"/>
        <v>-0.34349897852180666</v>
      </c>
      <c r="K312" s="1">
        <f>IFERROR(VLOOKUP(A312,'Raw Data - Approved 2014 SWCAP'!$F$4:$R$588,9,FALSE),0)</f>
        <v>0</v>
      </c>
      <c r="L312" s="1">
        <f t="shared" si="11"/>
        <v>0</v>
      </c>
    </row>
    <row r="313" spans="1:12">
      <c r="A313" s="1" t="s">
        <v>967</v>
      </c>
      <c r="B313" s="1">
        <v>335</v>
      </c>
      <c r="C313" s="1" t="s">
        <v>342</v>
      </c>
      <c r="D313" s="1">
        <v>9204.1190669708449</v>
      </c>
      <c r="E313" s="1">
        <v>7740</v>
      </c>
      <c r="F313" s="1">
        <f>7739.37686592663-E313</f>
        <v>-0.62313407337023818</v>
      </c>
      <c r="G313" s="1">
        <v>1464.742201044214</v>
      </c>
      <c r="H313" s="1">
        <v>9178.6814470482841</v>
      </c>
      <c r="I313" s="1">
        <f t="shared" si="10"/>
        <v>10643.423648092497</v>
      </c>
      <c r="K313" s="1">
        <f>IFERROR(VLOOKUP(A313,'Raw Data - Approved 2014 SWCAP'!$F$4:$R$588,9,FALSE),0)</f>
        <v>7740</v>
      </c>
      <c r="L313" s="1">
        <f t="shared" si="11"/>
        <v>0</v>
      </c>
    </row>
    <row r="314" spans="1:12">
      <c r="A314" s="1" t="s">
        <v>968</v>
      </c>
      <c r="B314" s="1">
        <v>337</v>
      </c>
      <c r="C314" s="1" t="s">
        <v>344</v>
      </c>
      <c r="D314" s="1">
        <v>34017.830404114233</v>
      </c>
      <c r="E314" s="1">
        <v>6491.7356071553804</v>
      </c>
      <c r="G314" s="1">
        <v>27526.094796958852</v>
      </c>
      <c r="H314" s="1">
        <v>33923.813852028827</v>
      </c>
      <c r="I314" s="1">
        <f t="shared" si="10"/>
        <v>61449.908648987679</v>
      </c>
      <c r="K314" s="1">
        <f>IFERROR(VLOOKUP(A314,'Raw Data - Approved 2014 SWCAP'!$F$4:$R$588,9,FALSE),0)</f>
        <v>6492</v>
      </c>
      <c r="L314" s="1">
        <f t="shared" si="11"/>
        <v>0</v>
      </c>
    </row>
    <row r="315" spans="1:12">
      <c r="A315" s="1" t="s">
        <v>969</v>
      </c>
      <c r="B315" s="1">
        <v>338</v>
      </c>
      <c r="C315" s="1" t="s">
        <v>345</v>
      </c>
      <c r="D315" s="1">
        <v>5288.0903789963404</v>
      </c>
      <c r="E315" s="1">
        <v>4372.8236738494697</v>
      </c>
      <c r="G315" s="1">
        <v>915.26670514687044</v>
      </c>
      <c r="H315" s="1">
        <v>5273.4757054503771</v>
      </c>
      <c r="I315" s="1">
        <f t="shared" si="10"/>
        <v>6188.7424105972477</v>
      </c>
      <c r="K315" s="1">
        <f>IFERROR(VLOOKUP(A315,'Raw Data - Approved 2014 SWCAP'!$F$4:$R$588,9,FALSE),0)</f>
        <v>4373</v>
      </c>
      <c r="L315" s="1">
        <f t="shared" si="11"/>
        <v>0</v>
      </c>
    </row>
    <row r="316" spans="1:12">
      <c r="A316" s="1" t="s">
        <v>970</v>
      </c>
      <c r="B316" s="1">
        <v>339</v>
      </c>
      <c r="C316" s="1" t="s">
        <v>346</v>
      </c>
      <c r="D316" s="1">
        <v>5560.1109348681803</v>
      </c>
      <c r="E316" s="1">
        <v>24476</v>
      </c>
      <c r="F316" s="1">
        <f>24472.0170871231-E316</f>
        <v>-3.9829128769015369</v>
      </c>
      <c r="G316" s="1">
        <v>-18911.906152254953</v>
      </c>
      <c r="H316" s="1">
        <v>5544.7445969834052</v>
      </c>
      <c r="I316" s="1">
        <f t="shared" si="10"/>
        <v>-13367.161555271548</v>
      </c>
      <c r="K316" s="1">
        <f>IFERROR(VLOOKUP(A316,'Raw Data - Approved 2014 SWCAP'!$F$4:$R$588,9,FALSE),0)</f>
        <v>24476</v>
      </c>
      <c r="L316" s="1">
        <f t="shared" si="11"/>
        <v>0</v>
      </c>
    </row>
    <row r="317" spans="1:12">
      <c r="A317" s="1" t="s">
        <v>971</v>
      </c>
      <c r="B317" s="1">
        <v>340</v>
      </c>
      <c r="C317" s="1" t="s">
        <v>347</v>
      </c>
      <c r="D317" s="1">
        <v>128.91897120084414</v>
      </c>
      <c r="E317" s="1">
        <v>99.185330048171707</v>
      </c>
      <c r="G317" s="1">
        <v>29.733641152672469</v>
      </c>
      <c r="H317" s="1">
        <v>128.56269030653863</v>
      </c>
      <c r="I317" s="1">
        <f t="shared" si="10"/>
        <v>158.2963314592111</v>
      </c>
      <c r="K317" s="1">
        <f>IFERROR(VLOOKUP(A317,'Raw Data - Approved 2014 SWCAP'!$F$4:$R$588,9,FALSE),0)</f>
        <v>99</v>
      </c>
      <c r="L317" s="1">
        <f t="shared" si="11"/>
        <v>0</v>
      </c>
    </row>
    <row r="318" spans="1:12">
      <c r="A318" s="1" t="s">
        <v>972</v>
      </c>
      <c r="B318" s="1">
        <v>341</v>
      </c>
      <c r="C318" s="1" t="s">
        <v>348</v>
      </c>
      <c r="D318" s="1">
        <v>538.99198304307879</v>
      </c>
      <c r="E318" s="1">
        <v>492.74928468953198</v>
      </c>
      <c r="G318" s="1">
        <v>46.242698353547205</v>
      </c>
      <c r="H318" s="1">
        <v>537.50242301980711</v>
      </c>
      <c r="I318" s="1">
        <f t="shared" si="10"/>
        <v>583.74512137335432</v>
      </c>
      <c r="K318" s="1">
        <f>IFERROR(VLOOKUP(A318,'Raw Data - Approved 2014 SWCAP'!$F$4:$R$588,9,FALSE),0)</f>
        <v>493</v>
      </c>
      <c r="L318" s="1">
        <f t="shared" si="11"/>
        <v>0</v>
      </c>
    </row>
    <row r="319" spans="1:12">
      <c r="A319" s="1" t="s">
        <v>973</v>
      </c>
      <c r="B319" s="1">
        <v>342</v>
      </c>
      <c r="C319" s="1" t="s">
        <v>349</v>
      </c>
      <c r="D319" s="1">
        <v>1002.4107760718695</v>
      </c>
      <c r="E319" s="1">
        <v>810.22821558831095</v>
      </c>
      <c r="G319" s="1">
        <v>192.18256048355829</v>
      </c>
      <c r="H319" s="1">
        <v>999.64051034267777</v>
      </c>
      <c r="I319" s="1">
        <f t="shared" si="10"/>
        <v>1191.8230708262361</v>
      </c>
      <c r="K319" s="1">
        <f>IFERROR(VLOOKUP(A319,'Raw Data - Approved 2014 SWCAP'!$F$4:$R$588,9,FALSE),0)</f>
        <v>810</v>
      </c>
      <c r="L319" s="1">
        <f t="shared" si="11"/>
        <v>0</v>
      </c>
    </row>
    <row r="320" spans="1:12">
      <c r="A320" s="1" t="s">
        <v>974</v>
      </c>
      <c r="B320" s="1">
        <v>343</v>
      </c>
      <c r="C320" s="1" t="s">
        <v>350</v>
      </c>
      <c r="D320" s="1">
        <v>70.946260013413166</v>
      </c>
      <c r="E320" s="1">
        <v>286.82164706570802</v>
      </c>
      <c r="G320" s="1">
        <v>-215.87538705229537</v>
      </c>
      <c r="H320" s="1">
        <v>70.750192695083186</v>
      </c>
      <c r="I320" s="1">
        <f t="shared" si="10"/>
        <v>-145.12519435721219</v>
      </c>
      <c r="K320" s="1">
        <f>IFERROR(VLOOKUP(A320,'Raw Data - Approved 2014 SWCAP'!$F$4:$R$588,9,FALSE),0)</f>
        <v>287</v>
      </c>
      <c r="L320" s="1">
        <f t="shared" si="11"/>
        <v>0</v>
      </c>
    </row>
    <row r="321" spans="1:12">
      <c r="A321" s="1" t="s">
        <v>975</v>
      </c>
      <c r="B321" s="1">
        <v>344</v>
      </c>
      <c r="C321" s="1" t="s">
        <v>351</v>
      </c>
      <c r="D321" s="1">
        <v>2302.3796972419536</v>
      </c>
      <c r="E321" s="1">
        <v>2043.8391043603499</v>
      </c>
      <c r="G321" s="1">
        <v>258.54059288160249</v>
      </c>
      <c r="H321" s="1">
        <v>2296.0167507274</v>
      </c>
      <c r="I321" s="1">
        <f t="shared" si="10"/>
        <v>2554.5573436090026</v>
      </c>
      <c r="K321" s="1">
        <f>IFERROR(VLOOKUP(A321,'Raw Data - Approved 2014 SWCAP'!$F$4:$R$588,9,FALSE),0)</f>
        <v>2044</v>
      </c>
      <c r="L321" s="1">
        <f t="shared" si="11"/>
        <v>0</v>
      </c>
    </row>
    <row r="322" spans="1:12">
      <c r="A322" s="1" t="s">
        <v>976</v>
      </c>
      <c r="B322" s="1">
        <v>345</v>
      </c>
      <c r="C322" s="1" t="s">
        <v>352</v>
      </c>
      <c r="D322" s="1">
        <v>349.10640477188474</v>
      </c>
      <c r="E322" s="1">
        <v>306.74458781997299</v>
      </c>
      <c r="G322" s="1">
        <v>42.361816951911429</v>
      </c>
      <c r="H322" s="1">
        <v>348.14161315943744</v>
      </c>
      <c r="I322" s="1">
        <f t="shared" si="10"/>
        <v>390.50343011134885</v>
      </c>
      <c r="K322" s="1">
        <f>IFERROR(VLOOKUP(A322,'Raw Data - Approved 2014 SWCAP'!$F$4:$R$588,9,FALSE),0)</f>
        <v>307</v>
      </c>
      <c r="L322" s="1">
        <f t="shared" si="11"/>
        <v>0</v>
      </c>
    </row>
    <row r="323" spans="1:12">
      <c r="A323" s="1" t="s">
        <v>977</v>
      </c>
      <c r="B323" s="1">
        <v>346</v>
      </c>
      <c r="C323" s="1" t="s">
        <v>353</v>
      </c>
      <c r="D323" s="1">
        <v>269.4506294627073</v>
      </c>
      <c r="E323" s="1">
        <v>239.41878802969899</v>
      </c>
      <c r="G323" s="1">
        <v>30.031841433008079</v>
      </c>
      <c r="H323" s="1">
        <v>268.70597481380696</v>
      </c>
      <c r="I323" s="1">
        <f t="shared" si="10"/>
        <v>298.73781624681504</v>
      </c>
      <c r="K323" s="1">
        <f>IFERROR(VLOOKUP(A323,'Raw Data - Approved 2014 SWCAP'!$F$4:$R$588,9,FALSE),0)</f>
        <v>239</v>
      </c>
      <c r="L323" s="1">
        <f t="shared" si="11"/>
        <v>0</v>
      </c>
    </row>
    <row r="324" spans="1:12">
      <c r="A324" s="1" t="s">
        <v>978</v>
      </c>
      <c r="B324" s="1">
        <v>347</v>
      </c>
      <c r="C324" s="1" t="s">
        <v>354</v>
      </c>
      <c r="D324" s="1">
        <v>327.87696123845933</v>
      </c>
      <c r="E324" s="1">
        <v>297.55599014451502</v>
      </c>
      <c r="G324" s="1">
        <v>30.320971093944326</v>
      </c>
      <c r="H324" s="1">
        <v>326.97083938622842</v>
      </c>
      <c r="I324" s="1">
        <f t="shared" si="10"/>
        <v>357.29181048017273</v>
      </c>
      <c r="K324" s="1">
        <f>IFERROR(VLOOKUP(A324,'Raw Data - Approved 2014 SWCAP'!$F$4:$R$588,9,FALSE),0)</f>
        <v>298</v>
      </c>
      <c r="L324" s="1">
        <f t="shared" si="11"/>
        <v>0</v>
      </c>
    </row>
    <row r="325" spans="1:12">
      <c r="A325" s="1" t="s">
        <v>979</v>
      </c>
      <c r="B325" s="1">
        <v>348</v>
      </c>
      <c r="C325" s="1" t="s">
        <v>355</v>
      </c>
      <c r="D325" s="1">
        <v>240.3281876924955</v>
      </c>
      <c r="E325" s="1">
        <v>237.357794158568</v>
      </c>
      <c r="G325" s="1">
        <v>2.9703935339271226</v>
      </c>
      <c r="H325" s="1">
        <v>239.66401591978945</v>
      </c>
      <c r="I325" s="1">
        <f t="shared" si="10"/>
        <v>242.63440945371656</v>
      </c>
      <c r="K325" s="1">
        <f>IFERROR(VLOOKUP(A325,'Raw Data - Approved 2014 SWCAP'!$F$4:$R$588,9,FALSE),0)</f>
        <v>237</v>
      </c>
      <c r="L325" s="1">
        <f t="shared" si="11"/>
        <v>0</v>
      </c>
    </row>
    <row r="326" spans="1:12">
      <c r="A326" s="1" t="s">
        <v>980</v>
      </c>
      <c r="B326" s="1">
        <v>349</v>
      </c>
      <c r="C326" s="1" t="s">
        <v>356</v>
      </c>
      <c r="D326" s="1">
        <v>836.38564074636304</v>
      </c>
      <c r="E326" s="1">
        <v>783.95054373139305</v>
      </c>
      <c r="G326" s="1">
        <v>52.435097014969983</v>
      </c>
      <c r="H326" s="1">
        <v>834.0742026291199</v>
      </c>
      <c r="I326" s="1">
        <f t="shared" si="10"/>
        <v>886.50929964408988</v>
      </c>
      <c r="K326" s="1">
        <f>IFERROR(VLOOKUP(A326,'Raw Data - Approved 2014 SWCAP'!$F$4:$R$588,9,FALSE),0)</f>
        <v>784</v>
      </c>
      <c r="L326" s="1">
        <f t="shared" si="11"/>
        <v>0</v>
      </c>
    </row>
    <row r="327" spans="1:12">
      <c r="A327" s="1" t="s">
        <v>981</v>
      </c>
      <c r="B327" s="1">
        <v>350</v>
      </c>
      <c r="C327" s="1" t="s">
        <v>357</v>
      </c>
      <c r="D327" s="1">
        <v>2.2681029416052803</v>
      </c>
      <c r="E327" s="1">
        <v>1.88924438186994</v>
      </c>
      <c r="G327" s="1">
        <v>0.37885855973534388</v>
      </c>
      <c r="H327" s="1">
        <v>2.2618348048300247</v>
      </c>
      <c r="I327" s="1">
        <f t="shared" si="10"/>
        <v>2.6406933645653687</v>
      </c>
      <c r="K327" s="1">
        <f>IFERROR(VLOOKUP(A327,'Raw Data - Approved 2014 SWCAP'!$F$4:$R$588,9,FALSE),0)</f>
        <v>2</v>
      </c>
      <c r="L327" s="1">
        <f t="shared" si="11"/>
        <v>0</v>
      </c>
    </row>
    <row r="328" spans="1:12">
      <c r="A328" s="1" t="s">
        <v>982</v>
      </c>
      <c r="B328" s="1">
        <v>351</v>
      </c>
      <c r="C328" s="1" t="s">
        <v>358</v>
      </c>
      <c r="D328" s="1">
        <v>837.56505427599791</v>
      </c>
      <c r="E328" s="1">
        <v>771.92807948312998</v>
      </c>
      <c r="G328" s="1">
        <v>65.63697479286796</v>
      </c>
      <c r="H328" s="1">
        <v>835.25035672763158</v>
      </c>
      <c r="I328" s="1">
        <f t="shared" si="10"/>
        <v>900.88733152049952</v>
      </c>
      <c r="K328" s="1">
        <f>IFERROR(VLOOKUP(A328,'Raw Data - Approved 2014 SWCAP'!$F$4:$R$588,9,FALSE),0)</f>
        <v>772</v>
      </c>
      <c r="L328" s="1">
        <f t="shared" si="11"/>
        <v>0</v>
      </c>
    </row>
    <row r="329" spans="1:12">
      <c r="A329" s="1" t="s">
        <v>983</v>
      </c>
      <c r="B329" s="1">
        <v>352</v>
      </c>
      <c r="C329" s="1" t="s">
        <v>359</v>
      </c>
      <c r="D329" s="1">
        <v>222.90915710096692</v>
      </c>
      <c r="E329" s="1">
        <v>190.55605833497199</v>
      </c>
      <c r="G329" s="1">
        <v>32.353098765994716</v>
      </c>
      <c r="H329" s="1">
        <v>222.29312461869483</v>
      </c>
      <c r="I329" s="1">
        <f t="shared" si="10"/>
        <v>254.64622338468956</v>
      </c>
      <c r="K329" s="1">
        <f>IFERROR(VLOOKUP(A329,'Raw Data - Approved 2014 SWCAP'!$F$4:$R$588,9,FALSE),0)</f>
        <v>191</v>
      </c>
      <c r="L329" s="1">
        <f t="shared" si="11"/>
        <v>0</v>
      </c>
    </row>
    <row r="330" spans="1:12">
      <c r="A330" s="1" t="s">
        <v>984</v>
      </c>
      <c r="B330" s="1">
        <v>353</v>
      </c>
      <c r="C330" s="1" t="s">
        <v>360</v>
      </c>
      <c r="D330" s="1">
        <v>4088.5234428524236</v>
      </c>
      <c r="E330" s="1">
        <v>5876</v>
      </c>
      <c r="F330" s="1">
        <f>5875.33568738339-E330</f>
        <v>-0.66431261661000462</v>
      </c>
      <c r="G330" s="1">
        <v>-1786.8122445309675</v>
      </c>
      <c r="H330" s="1">
        <v>4077.2240271394562</v>
      </c>
      <c r="I330" s="1">
        <f t="shared" si="10"/>
        <v>2290.4117826084885</v>
      </c>
      <c r="K330" s="1">
        <f>IFERROR(VLOOKUP(A330,'Raw Data - Approved 2014 SWCAP'!$F$4:$R$588,9,FALSE),0)</f>
        <v>5876</v>
      </c>
      <c r="L330" s="1">
        <f t="shared" si="11"/>
        <v>0</v>
      </c>
    </row>
    <row r="331" spans="1:12">
      <c r="A331" s="1" t="s">
        <v>985</v>
      </c>
      <c r="B331" s="1">
        <v>354</v>
      </c>
      <c r="C331" s="1" t="s">
        <v>361</v>
      </c>
      <c r="D331" s="1">
        <v>271.80945652197676</v>
      </c>
      <c r="E331" s="1">
        <v>234.78155181965499</v>
      </c>
      <c r="G331" s="1">
        <v>37.027904702321962</v>
      </c>
      <c r="H331" s="1">
        <v>271.05828301083017</v>
      </c>
      <c r="I331" s="1">
        <f t="shared" si="10"/>
        <v>308.08618771315213</v>
      </c>
      <c r="K331" s="1">
        <f>IFERROR(VLOOKUP(A331,'Raw Data - Approved 2014 SWCAP'!$F$4:$R$588,9,FALSE),0)</f>
        <v>235</v>
      </c>
      <c r="L331" s="1">
        <f t="shared" si="11"/>
        <v>0</v>
      </c>
    </row>
    <row r="332" spans="1:12">
      <c r="A332" s="1" t="s">
        <v>986</v>
      </c>
      <c r="B332" s="1">
        <v>355</v>
      </c>
      <c r="C332" s="1" t="s">
        <v>362</v>
      </c>
      <c r="D332" s="1">
        <v>1479.9605249094116</v>
      </c>
      <c r="E332" s="1">
        <v>1260.3180559586699</v>
      </c>
      <c r="G332" s="1">
        <v>219.64246895074473</v>
      </c>
      <c r="H332" s="1">
        <v>1475.8704051737495</v>
      </c>
      <c r="I332" s="1">
        <f t="shared" si="10"/>
        <v>1695.5128741244944</v>
      </c>
      <c r="K332" s="1">
        <f>IFERROR(VLOOKUP(A332,'Raw Data - Approved 2014 SWCAP'!$F$4:$R$588,9,FALSE),0)</f>
        <v>1260</v>
      </c>
      <c r="L332" s="1">
        <f t="shared" si="11"/>
        <v>0</v>
      </c>
    </row>
    <row r="333" spans="1:12">
      <c r="A333" s="1" t="s">
        <v>988</v>
      </c>
      <c r="B333" s="1">
        <v>357</v>
      </c>
      <c r="C333" s="1" t="s">
        <v>364</v>
      </c>
      <c r="D333" s="1">
        <v>8124.7076333007708</v>
      </c>
      <c r="E333" s="1">
        <v>4305.24444730306</v>
      </c>
      <c r="G333" s="1">
        <v>3819.4631859977071</v>
      </c>
      <c r="H333" s="1">
        <v>8102.2541644699222</v>
      </c>
      <c r="I333" s="1">
        <f t="shared" si="10"/>
        <v>11921.717350467628</v>
      </c>
      <c r="K333" s="1">
        <f>IFERROR(VLOOKUP(A333,'Raw Data - Approved 2014 SWCAP'!$F$4:$R$588,9,FALSE),0)</f>
        <v>4305</v>
      </c>
      <c r="L333" s="1">
        <f t="shared" si="11"/>
        <v>0</v>
      </c>
    </row>
    <row r="334" spans="1:12">
      <c r="A334" s="1" t="s">
        <v>989</v>
      </c>
      <c r="B334" s="1">
        <v>358</v>
      </c>
      <c r="C334" s="1" t="s">
        <v>365</v>
      </c>
      <c r="D334" s="1">
        <v>171.55930650302341</v>
      </c>
      <c r="E334" s="1">
        <v>152.857045442204</v>
      </c>
      <c r="G334" s="1">
        <v>18.702261060819453</v>
      </c>
      <c r="H334" s="1">
        <v>171.08518463734308</v>
      </c>
      <c r="I334" s="1">
        <f t="shared" si="10"/>
        <v>189.78744569816251</v>
      </c>
      <c r="K334" s="1">
        <f>IFERROR(VLOOKUP(A334,'Raw Data - Approved 2014 SWCAP'!$F$4:$R$588,9,FALSE),0)</f>
        <v>153</v>
      </c>
      <c r="L334" s="1">
        <f t="shared" si="11"/>
        <v>0</v>
      </c>
    </row>
    <row r="335" spans="1:12">
      <c r="A335" s="1" t="s">
        <v>990</v>
      </c>
      <c r="B335" s="1">
        <v>359</v>
      </c>
      <c r="C335" s="1" t="s">
        <v>366</v>
      </c>
      <c r="D335" s="1">
        <v>305.19593182240652</v>
      </c>
      <c r="E335" s="1">
        <v>318.93880155749702</v>
      </c>
      <c r="G335" s="1">
        <v>-13.742869735090933</v>
      </c>
      <c r="H335" s="1">
        <v>304.35249133792814</v>
      </c>
      <c r="I335" s="1">
        <f t="shared" si="10"/>
        <v>290.60962160283719</v>
      </c>
      <c r="K335" s="1">
        <f>IFERROR(VLOOKUP(A335,'Raw Data - Approved 2014 SWCAP'!$F$4:$R$588,9,FALSE),0)</f>
        <v>319</v>
      </c>
      <c r="L335" s="1">
        <f t="shared" si="11"/>
        <v>0</v>
      </c>
    </row>
    <row r="336" spans="1:12">
      <c r="A336" s="1" t="s">
        <v>991</v>
      </c>
      <c r="B336" s="1">
        <v>360</v>
      </c>
      <c r="C336" s="1" t="s">
        <v>367</v>
      </c>
      <c r="D336" s="1">
        <v>5.0805505891958278</v>
      </c>
      <c r="E336" s="1">
        <v>10.648468334176</v>
      </c>
      <c r="G336" s="1">
        <v>-5.5679177449801776</v>
      </c>
      <c r="H336" s="1">
        <v>5.0665099628192563</v>
      </c>
      <c r="I336" s="1">
        <f t="shared" si="10"/>
        <v>-0.5014077821609213</v>
      </c>
      <c r="K336" s="1">
        <f>IFERROR(VLOOKUP(A336,'Raw Data - Approved 2014 SWCAP'!$F$4:$R$588,9,FALSE),0)</f>
        <v>11</v>
      </c>
      <c r="L336" s="1">
        <f t="shared" si="11"/>
        <v>0</v>
      </c>
    </row>
    <row r="337" spans="1:12">
      <c r="A337" s="1" t="s">
        <v>993</v>
      </c>
      <c r="B337" s="1">
        <v>362</v>
      </c>
      <c r="C337" s="1" t="s">
        <v>369</v>
      </c>
      <c r="D337" s="1">
        <v>806.90030250549444</v>
      </c>
      <c r="E337" s="1">
        <v>780.85905292469704</v>
      </c>
      <c r="G337" s="1">
        <v>26.041249580797608</v>
      </c>
      <c r="H337" s="1">
        <v>804.67035016632963</v>
      </c>
      <c r="I337" s="1">
        <f t="shared" si="10"/>
        <v>830.71159974712725</v>
      </c>
      <c r="K337" s="1">
        <f>IFERROR(VLOOKUP(A337,'Raw Data - Approved 2014 SWCAP'!$F$4:$R$588,9,FALSE),0)</f>
        <v>781</v>
      </c>
      <c r="L337" s="1">
        <f t="shared" si="11"/>
        <v>0</v>
      </c>
    </row>
    <row r="338" spans="1:12">
      <c r="A338" s="1" t="s">
        <v>994</v>
      </c>
      <c r="B338" s="1">
        <v>363</v>
      </c>
      <c r="C338" s="1" t="s">
        <v>370</v>
      </c>
      <c r="D338" s="1">
        <v>257.74721828402403</v>
      </c>
      <c r="E338" s="1">
        <v>268.35857697016098</v>
      </c>
      <c r="G338" s="1">
        <v>-10.611358686137372</v>
      </c>
      <c r="H338" s="1">
        <v>257.03490722088401</v>
      </c>
      <c r="I338" s="1">
        <f t="shared" si="10"/>
        <v>246.42354853474663</v>
      </c>
      <c r="K338" s="1">
        <f>IFERROR(VLOOKUP(A338,'Raw Data - Approved 2014 SWCAP'!$F$4:$R$588,9,FALSE),0)</f>
        <v>268</v>
      </c>
      <c r="L338" s="1">
        <f t="shared" si="11"/>
        <v>0</v>
      </c>
    </row>
    <row r="339" spans="1:12">
      <c r="A339" s="1" t="s">
        <v>995</v>
      </c>
      <c r="B339" s="1">
        <v>364</v>
      </c>
      <c r="C339" s="1" t="s">
        <v>371</v>
      </c>
      <c r="D339" s="1">
        <v>193.42381886009829</v>
      </c>
      <c r="E339" s="1">
        <v>165.223008668989</v>
      </c>
      <c r="G339" s="1">
        <v>28.200810191109316</v>
      </c>
      <c r="H339" s="1">
        <v>192.88927215590451</v>
      </c>
      <c r="I339" s="1">
        <f t="shared" si="10"/>
        <v>221.09008234701383</v>
      </c>
      <c r="K339" s="1">
        <f>IFERROR(VLOOKUP(A339,'Raw Data - Approved 2014 SWCAP'!$F$4:$R$588,9,FALSE),0)</f>
        <v>165</v>
      </c>
      <c r="L339" s="1">
        <f t="shared" si="11"/>
        <v>0</v>
      </c>
    </row>
    <row r="340" spans="1:12">
      <c r="A340" s="1" t="s">
        <v>996</v>
      </c>
      <c r="B340" s="1">
        <v>365</v>
      </c>
      <c r="C340" s="1" t="s">
        <v>372</v>
      </c>
      <c r="D340" s="1">
        <v>749.74410837704136</v>
      </c>
      <c r="E340" s="1">
        <v>698.24754859020197</v>
      </c>
      <c r="G340" s="1">
        <v>51.496559786839036</v>
      </c>
      <c r="H340" s="1">
        <v>747.67211308461299</v>
      </c>
      <c r="I340" s="1">
        <f t="shared" ref="I340:I403" si="12">SUM(G340:H340)</f>
        <v>799.16867287145203</v>
      </c>
      <c r="K340" s="1">
        <f>IFERROR(VLOOKUP(A340,'Raw Data - Approved 2014 SWCAP'!$F$4:$R$588,9,FALSE),0)</f>
        <v>698</v>
      </c>
      <c r="L340" s="1">
        <f t="shared" si="11"/>
        <v>0</v>
      </c>
    </row>
    <row r="341" spans="1:12">
      <c r="A341" s="1" t="s">
        <v>997</v>
      </c>
      <c r="B341" s="1">
        <v>366</v>
      </c>
      <c r="C341" s="1" t="s">
        <v>373</v>
      </c>
      <c r="D341" s="1">
        <v>409.89156360690629</v>
      </c>
      <c r="E341" s="1">
        <v>384.976480178315</v>
      </c>
      <c r="G341" s="1">
        <v>24.91508342859148</v>
      </c>
      <c r="H341" s="1">
        <v>408.75878592888211</v>
      </c>
      <c r="I341" s="1">
        <f t="shared" si="12"/>
        <v>433.67386935747356</v>
      </c>
      <c r="K341" s="1">
        <f>IFERROR(VLOOKUP(A341,'Raw Data - Approved 2014 SWCAP'!$F$4:$R$588,9,FALSE),0)</f>
        <v>385</v>
      </c>
      <c r="L341" s="1">
        <f t="shared" ref="L341:L404" si="13">ROUND(K341-E341,0)</f>
        <v>0</v>
      </c>
    </row>
    <row r="342" spans="1:12">
      <c r="A342" s="1" t="s">
        <v>998</v>
      </c>
      <c r="B342" s="1">
        <v>367</v>
      </c>
      <c r="C342" s="1" t="s">
        <v>374</v>
      </c>
      <c r="D342" s="1">
        <v>693.85805189588734</v>
      </c>
      <c r="E342" s="1">
        <v>659.43216401723805</v>
      </c>
      <c r="G342" s="1">
        <v>34.425887878649078</v>
      </c>
      <c r="H342" s="1">
        <v>691.94050349360123</v>
      </c>
      <c r="I342" s="1">
        <f t="shared" si="12"/>
        <v>726.36639137225029</v>
      </c>
      <c r="K342" s="1">
        <f>IFERROR(VLOOKUP(A342,'Raw Data - Approved 2014 SWCAP'!$F$4:$R$588,9,FALSE),0)</f>
        <v>659</v>
      </c>
      <c r="L342" s="1">
        <f t="shared" si="13"/>
        <v>0</v>
      </c>
    </row>
    <row r="343" spans="1:12">
      <c r="A343" s="1" t="s">
        <v>999</v>
      </c>
      <c r="B343" s="1">
        <v>368</v>
      </c>
      <c r="C343" s="1" t="s">
        <v>375</v>
      </c>
      <c r="D343" s="1">
        <v>1084.4253784403165</v>
      </c>
      <c r="E343" s="1">
        <v>965.66150336942906</v>
      </c>
      <c r="G343" s="1">
        <v>118.76387507088772</v>
      </c>
      <c r="H343" s="1">
        <v>1081.4284568853313</v>
      </c>
      <c r="I343" s="1">
        <f t="shared" si="12"/>
        <v>1200.192331956219</v>
      </c>
      <c r="K343" s="1">
        <f>IFERROR(VLOOKUP(A343,'Raw Data - Approved 2014 SWCAP'!$F$4:$R$588,9,FALSE),0)</f>
        <v>966</v>
      </c>
      <c r="L343" s="1">
        <f t="shared" si="13"/>
        <v>0</v>
      </c>
    </row>
    <row r="344" spans="1:12">
      <c r="A344" s="1" t="s">
        <v>1000</v>
      </c>
      <c r="B344" s="1">
        <v>369</v>
      </c>
      <c r="C344" s="1" t="s">
        <v>376</v>
      </c>
      <c r="D344" s="1">
        <v>481.83578891462571</v>
      </c>
      <c r="E344" s="1">
        <v>525.20993815984195</v>
      </c>
      <c r="G344" s="1">
        <v>-43.374149245216579</v>
      </c>
      <c r="H344" s="1">
        <v>480.50418593809047</v>
      </c>
      <c r="I344" s="1">
        <f t="shared" si="12"/>
        <v>437.13003669287389</v>
      </c>
      <c r="K344" s="1">
        <f>IFERROR(VLOOKUP(A344,'Raw Data - Approved 2014 SWCAP'!$F$4:$R$588,9,FALSE),0)</f>
        <v>525</v>
      </c>
      <c r="L344" s="1">
        <f t="shared" si="13"/>
        <v>0</v>
      </c>
    </row>
    <row r="345" spans="1:12">
      <c r="A345" s="1" t="s">
        <v>1001</v>
      </c>
      <c r="B345" s="1">
        <v>370</v>
      </c>
      <c r="C345" s="1" t="s">
        <v>377</v>
      </c>
      <c r="D345" s="1">
        <v>326.43369622983482</v>
      </c>
      <c r="E345" s="1">
        <v>354.76072789105802</v>
      </c>
      <c r="G345" s="1">
        <v>-28.327031661223618</v>
      </c>
      <c r="H345" s="1">
        <v>325.53156234991565</v>
      </c>
      <c r="I345" s="1">
        <f t="shared" si="12"/>
        <v>297.20453068869205</v>
      </c>
      <c r="K345" s="1">
        <f>IFERROR(VLOOKUP(A345,'Raw Data - Approved 2014 SWCAP'!$F$4:$R$588,9,FALSE),0)</f>
        <v>355</v>
      </c>
      <c r="L345" s="1">
        <f t="shared" si="13"/>
        <v>0</v>
      </c>
    </row>
    <row r="346" spans="1:12">
      <c r="A346" s="1" t="s">
        <v>1002</v>
      </c>
      <c r="B346" s="1">
        <v>371</v>
      </c>
      <c r="C346" s="1" t="s">
        <v>378</v>
      </c>
      <c r="D346" s="1">
        <v>833.41214818296055</v>
      </c>
      <c r="E346" s="1">
        <v>571.62537969578602</v>
      </c>
      <c r="G346" s="1">
        <v>261.78676848717419</v>
      </c>
      <c r="H346" s="1">
        <v>831.10882144106779</v>
      </c>
      <c r="I346" s="1">
        <f t="shared" si="12"/>
        <v>1092.8955899282419</v>
      </c>
      <c r="K346" s="1">
        <f>IFERROR(VLOOKUP(A346,'Raw Data - Approved 2014 SWCAP'!$F$4:$R$588,9,FALSE),0)</f>
        <v>572</v>
      </c>
      <c r="L346" s="1">
        <f t="shared" si="13"/>
        <v>0</v>
      </c>
    </row>
    <row r="347" spans="1:12">
      <c r="A347" s="1" t="s">
        <v>1003</v>
      </c>
      <c r="B347" s="1">
        <v>372</v>
      </c>
      <c r="C347" s="1" t="s">
        <v>379</v>
      </c>
      <c r="D347" s="1">
        <v>7.8929982367863758</v>
      </c>
      <c r="E347" s="1">
        <v>9.3603471647192293</v>
      </c>
      <c r="G347" s="1">
        <v>-1.4673489279328551</v>
      </c>
      <c r="H347" s="1">
        <v>7.8711851208084873</v>
      </c>
      <c r="I347" s="1">
        <f t="shared" si="12"/>
        <v>6.403836192875632</v>
      </c>
      <c r="K347" s="1">
        <f>IFERROR(VLOOKUP(A347,'Raw Data - Approved 2014 SWCAP'!$F$4:$R$588,9,FALSE),0)</f>
        <v>9</v>
      </c>
      <c r="L347" s="1">
        <f t="shared" si="13"/>
        <v>0</v>
      </c>
    </row>
    <row r="348" spans="1:12">
      <c r="A348" s="1" t="s">
        <v>1004</v>
      </c>
      <c r="B348" s="1">
        <v>373</v>
      </c>
      <c r="C348" s="1" t="s">
        <v>380</v>
      </c>
      <c r="D348" s="1">
        <v>277.43435181715785</v>
      </c>
      <c r="E348" s="1">
        <v>227.138699547545</v>
      </c>
      <c r="G348" s="1">
        <v>50.295652269613257</v>
      </c>
      <c r="H348" s="1">
        <v>276.66763332680864</v>
      </c>
      <c r="I348" s="1">
        <f t="shared" si="12"/>
        <v>326.96328559642188</v>
      </c>
      <c r="K348" s="1">
        <f>IFERROR(VLOOKUP(A348,'Raw Data - Approved 2014 SWCAP'!$F$4:$R$588,9,FALSE),0)</f>
        <v>227</v>
      </c>
      <c r="L348" s="1">
        <f t="shared" si="13"/>
        <v>0</v>
      </c>
    </row>
    <row r="349" spans="1:12">
      <c r="A349" s="1" t="s">
        <v>1005</v>
      </c>
      <c r="B349" s="1">
        <v>374</v>
      </c>
      <c r="C349" s="1" t="s">
        <v>381</v>
      </c>
      <c r="D349" s="1">
        <v>14.606582943938005</v>
      </c>
      <c r="E349" s="1">
        <v>17.947821627764402</v>
      </c>
      <c r="G349" s="1">
        <v>-3.3412386838263908</v>
      </c>
      <c r="H349" s="1">
        <v>14.566216143105361</v>
      </c>
      <c r="I349" s="1">
        <f t="shared" si="12"/>
        <v>11.224977459278971</v>
      </c>
      <c r="K349" s="1">
        <f>IFERROR(VLOOKUP(A349,'Raw Data - Approved 2014 SWCAP'!$F$4:$R$588,9,FALSE),0)</f>
        <v>18</v>
      </c>
      <c r="L349" s="1">
        <f t="shared" si="13"/>
        <v>0</v>
      </c>
    </row>
    <row r="350" spans="1:12">
      <c r="A350" s="1" t="s">
        <v>1007</v>
      </c>
      <c r="B350" s="1">
        <v>376</v>
      </c>
      <c r="C350" s="1" t="s">
        <v>383</v>
      </c>
      <c r="D350" s="1">
        <v>1.5423100002915906</v>
      </c>
      <c r="E350" s="1">
        <v>2.3186181050221899</v>
      </c>
      <c r="G350" s="1">
        <v>-0.77630810473060408</v>
      </c>
      <c r="H350" s="1">
        <v>1.538047667284417</v>
      </c>
      <c r="I350" s="1">
        <f t="shared" si="12"/>
        <v>0.76173956255381292</v>
      </c>
      <c r="K350" s="1">
        <f>IFERROR(VLOOKUP(A350,'Raw Data - Approved 2014 SWCAP'!$F$4:$R$588,9,FALSE),0)</f>
        <v>2</v>
      </c>
      <c r="L350" s="1">
        <f t="shared" si="13"/>
        <v>0</v>
      </c>
    </row>
    <row r="351" spans="1:12">
      <c r="A351" s="1" t="s">
        <v>1008</v>
      </c>
      <c r="B351" s="1">
        <v>377</v>
      </c>
      <c r="C351" s="1" t="s">
        <v>384</v>
      </c>
      <c r="D351" s="1">
        <v>47.17654118538983</v>
      </c>
      <c r="E351" s="1">
        <v>38.729509828333697</v>
      </c>
      <c r="G351" s="1">
        <v>8.4470313570561331</v>
      </c>
      <c r="H351" s="1">
        <v>47.046163940464524</v>
      </c>
      <c r="I351" s="1">
        <f t="shared" si="12"/>
        <v>55.493195297520657</v>
      </c>
      <c r="K351" s="1">
        <f>IFERROR(VLOOKUP(A351,'Raw Data - Approved 2014 SWCAP'!$F$4:$R$588,9,FALSE),0)</f>
        <v>39</v>
      </c>
      <c r="L351" s="1">
        <f t="shared" si="13"/>
        <v>0</v>
      </c>
    </row>
    <row r="352" spans="1:12">
      <c r="A352" s="1" t="s">
        <v>1010</v>
      </c>
      <c r="B352" s="1">
        <v>379</v>
      </c>
      <c r="C352" s="1" t="s">
        <v>386</v>
      </c>
      <c r="D352" s="1">
        <v>621.81773767164384</v>
      </c>
      <c r="E352" s="1">
        <v>394</v>
      </c>
      <c r="F352" s="1">
        <f>393.436824559583-E352</f>
        <v>-0.5631754404170124</v>
      </c>
      <c r="G352" s="1">
        <v>228.38091311206082</v>
      </c>
      <c r="H352" s="1">
        <v>620.0991828958181</v>
      </c>
      <c r="I352" s="1">
        <f t="shared" si="12"/>
        <v>848.48009600787896</v>
      </c>
      <c r="K352" s="1">
        <f>IFERROR(VLOOKUP(A352,'Raw Data - Approved 2014 SWCAP'!$F$4:$R$588,9,FALSE),0)</f>
        <v>394</v>
      </c>
      <c r="L352" s="1">
        <f t="shared" si="13"/>
        <v>0</v>
      </c>
    </row>
    <row r="353" spans="1:12">
      <c r="A353" s="1" t="s">
        <v>1011</v>
      </c>
      <c r="B353" s="1">
        <v>380</v>
      </c>
      <c r="C353" s="1" t="s">
        <v>387</v>
      </c>
      <c r="D353" s="1">
        <v>32202.393034988123</v>
      </c>
      <c r="E353" s="1">
        <v>20223</v>
      </c>
      <c r="F353" s="1">
        <f>20219.346664931-E353</f>
        <v>-3.6533350690006046</v>
      </c>
      <c r="G353" s="1">
        <v>11983.046370057156</v>
      </c>
      <c r="H353" s="1">
        <v>32113.393544618237</v>
      </c>
      <c r="I353" s="1">
        <f t="shared" si="12"/>
        <v>44096.439914675393</v>
      </c>
      <c r="K353" s="1">
        <f>IFERROR(VLOOKUP(A353,'Raw Data - Approved 2014 SWCAP'!$F$4:$R$588,9,FALSE),0)</f>
        <v>20223</v>
      </c>
      <c r="L353" s="1">
        <f t="shared" si="13"/>
        <v>0</v>
      </c>
    </row>
    <row r="354" spans="1:12">
      <c r="A354" s="1" t="s">
        <v>1012</v>
      </c>
      <c r="B354" s="1">
        <v>381</v>
      </c>
      <c r="C354" s="1" t="s">
        <v>388</v>
      </c>
      <c r="D354" s="1">
        <v>435.11286831755689</v>
      </c>
      <c r="E354" s="1">
        <v>360.50217795863603</v>
      </c>
      <c r="G354" s="1">
        <v>74.610690358920905</v>
      </c>
      <c r="H354" s="1">
        <v>433.91038895859197</v>
      </c>
      <c r="I354" s="1">
        <f t="shared" si="12"/>
        <v>508.52107931751289</v>
      </c>
      <c r="K354" s="1">
        <f>IFERROR(VLOOKUP(A354,'Raw Data - Approved 2014 SWCAP'!$F$4:$R$588,9,FALSE),0)</f>
        <v>361</v>
      </c>
      <c r="L354" s="1">
        <f t="shared" si="13"/>
        <v>0</v>
      </c>
    </row>
    <row r="355" spans="1:12">
      <c r="A355" s="1" t="s">
        <v>1013</v>
      </c>
      <c r="B355" s="1">
        <v>382</v>
      </c>
      <c r="C355" s="1" t="s">
        <v>389</v>
      </c>
      <c r="D355" s="1">
        <v>261.19473475526405</v>
      </c>
      <c r="E355" s="1">
        <v>196.13791673595199</v>
      </c>
      <c r="G355" s="1">
        <v>65.056818019312487</v>
      </c>
      <c r="H355" s="1">
        <v>260.47289612422566</v>
      </c>
      <c r="I355" s="1">
        <f t="shared" si="12"/>
        <v>325.52971414353817</v>
      </c>
      <c r="K355" s="1">
        <f>IFERROR(VLOOKUP(A355,'Raw Data - Approved 2014 SWCAP'!$F$4:$R$588,9,FALSE),0)</f>
        <v>196</v>
      </c>
      <c r="L355" s="1">
        <f t="shared" si="13"/>
        <v>0</v>
      </c>
    </row>
    <row r="356" spans="1:12">
      <c r="A356" s="1" t="s">
        <v>1014</v>
      </c>
      <c r="B356" s="1">
        <v>383</v>
      </c>
      <c r="C356" s="1" t="s">
        <v>390</v>
      </c>
      <c r="D356" s="1">
        <v>1032.3261173614585</v>
      </c>
      <c r="E356" s="1">
        <v>803.88394038312902</v>
      </c>
      <c r="G356" s="1">
        <v>228.44217697832906</v>
      </c>
      <c r="H356" s="1">
        <v>1029.4730956237563</v>
      </c>
      <c r="I356" s="1">
        <f t="shared" si="12"/>
        <v>1257.9152726020855</v>
      </c>
      <c r="K356" s="1">
        <f>IFERROR(VLOOKUP(A356,'Raw Data - Approved 2014 SWCAP'!$F$4:$R$588,9,FALSE),0)</f>
        <v>804</v>
      </c>
      <c r="L356" s="1">
        <f t="shared" si="13"/>
        <v>0</v>
      </c>
    </row>
    <row r="357" spans="1:12">
      <c r="A357" s="1" t="s">
        <v>1015</v>
      </c>
      <c r="B357" s="1">
        <v>384</v>
      </c>
      <c r="C357" s="1" t="s">
        <v>391</v>
      </c>
      <c r="D357" s="1">
        <v>14.788031179266428</v>
      </c>
      <c r="E357" s="1">
        <v>20.438189222047502</v>
      </c>
      <c r="G357" s="1">
        <v>-5.650158042781066</v>
      </c>
      <c r="H357" s="1">
        <v>14.747162927491763</v>
      </c>
      <c r="I357" s="1">
        <f t="shared" si="12"/>
        <v>9.0970048847106959</v>
      </c>
      <c r="K357" s="1">
        <f>IFERROR(VLOOKUP(A357,'Raw Data - Approved 2014 SWCAP'!$F$4:$R$588,9,FALSE),0)</f>
        <v>20</v>
      </c>
      <c r="L357" s="1">
        <f t="shared" si="13"/>
        <v>0</v>
      </c>
    </row>
    <row r="358" spans="1:12">
      <c r="A358" s="1" t="s">
        <v>1016</v>
      </c>
      <c r="B358" s="1">
        <v>385</v>
      </c>
      <c r="C358" s="1" t="s">
        <v>392</v>
      </c>
      <c r="D358" s="1">
        <v>390.47660242676506</v>
      </c>
      <c r="E358" s="1">
        <v>293.60575189151399</v>
      </c>
      <c r="G358" s="1">
        <v>96.870850535250838</v>
      </c>
      <c r="H358" s="1">
        <v>389.3974799995371</v>
      </c>
      <c r="I358" s="1">
        <f t="shared" si="12"/>
        <v>486.26833053478794</v>
      </c>
      <c r="K358" s="1">
        <f>IFERROR(VLOOKUP(A358,'Raw Data - Approved 2014 SWCAP'!$F$4:$R$588,9,FALSE),0)</f>
        <v>294</v>
      </c>
      <c r="L358" s="1">
        <f t="shared" si="13"/>
        <v>0</v>
      </c>
    </row>
    <row r="359" spans="1:12">
      <c r="A359" s="1" t="s">
        <v>1017</v>
      </c>
      <c r="B359" s="1">
        <v>386</v>
      </c>
      <c r="C359" s="1" t="s">
        <v>393</v>
      </c>
      <c r="D359" s="1">
        <v>1143.0519507781783</v>
      </c>
      <c r="E359" s="1">
        <v>7739</v>
      </c>
      <c r="F359" s="1">
        <f>7737.98696829442-E359</f>
        <v>-1.0130317055800333</v>
      </c>
      <c r="G359" s="1">
        <v>-6594.9350175162444</v>
      </c>
      <c r="H359" s="1">
        <v>1139.8929165277236</v>
      </c>
      <c r="I359" s="1">
        <f t="shared" si="12"/>
        <v>-5455.0421009885213</v>
      </c>
      <c r="K359" s="1">
        <f>IFERROR(VLOOKUP(A359,'Raw Data - Approved 2014 SWCAP'!$F$4:$R$588,9,FALSE),0)</f>
        <v>7739</v>
      </c>
      <c r="L359" s="1">
        <f t="shared" si="13"/>
        <v>0</v>
      </c>
    </row>
    <row r="360" spans="1:12">
      <c r="A360" s="1" t="s">
        <v>1018</v>
      </c>
      <c r="B360" s="1">
        <v>387</v>
      </c>
      <c r="C360" s="1" t="s">
        <v>394</v>
      </c>
      <c r="D360" s="1">
        <v>68.768881189472097</v>
      </c>
      <c r="E360" s="1">
        <v>104.423689470629</v>
      </c>
      <c r="G360" s="1">
        <v>-35.654808281157109</v>
      </c>
      <c r="H360" s="1">
        <v>68.578831282446359</v>
      </c>
      <c r="I360" s="1">
        <f t="shared" si="12"/>
        <v>32.92402300128925</v>
      </c>
      <c r="K360" s="1">
        <f>IFERROR(VLOOKUP(A360,'Raw Data - Approved 2014 SWCAP'!$F$4:$R$588,9,FALSE),0)</f>
        <v>104</v>
      </c>
      <c r="L360" s="1">
        <f t="shared" si="13"/>
        <v>0</v>
      </c>
    </row>
    <row r="361" spans="1:12">
      <c r="A361" s="1" t="s">
        <v>1019</v>
      </c>
      <c r="B361" s="1">
        <v>388</v>
      </c>
      <c r="C361" s="1" t="s">
        <v>395</v>
      </c>
      <c r="D361" s="1">
        <v>142.98120943879684</v>
      </c>
      <c r="E361" s="1">
        <v>97.725459389454002</v>
      </c>
      <c r="G361" s="1">
        <v>45.255750049342886</v>
      </c>
      <c r="H361" s="1">
        <v>142.58606609648479</v>
      </c>
      <c r="I361" s="1">
        <f t="shared" si="12"/>
        <v>187.84181614582766</v>
      </c>
      <c r="K361" s="1">
        <f>IFERROR(VLOOKUP(A361,'Raw Data - Approved 2014 SWCAP'!$F$4:$R$588,9,FALSE),0)</f>
        <v>98</v>
      </c>
      <c r="L361" s="1">
        <f t="shared" si="13"/>
        <v>0</v>
      </c>
    </row>
    <row r="362" spans="1:12">
      <c r="A362" s="1" t="s">
        <v>1020</v>
      </c>
      <c r="B362" s="1">
        <v>389</v>
      </c>
      <c r="C362" s="1" t="s">
        <v>396</v>
      </c>
      <c r="D362" s="1">
        <v>122.74973119967777</v>
      </c>
      <c r="E362" s="1">
        <v>169.602620645142</v>
      </c>
      <c r="G362" s="1">
        <v>-46.85288944546425</v>
      </c>
      <c r="H362" s="1">
        <v>122.41049963740095</v>
      </c>
      <c r="I362" s="1">
        <f t="shared" si="12"/>
        <v>75.557610191936703</v>
      </c>
      <c r="K362" s="1">
        <f>IFERROR(VLOOKUP(A362,'Raw Data - Approved 2014 SWCAP'!$F$4:$R$588,9,FALSE),0)</f>
        <v>170</v>
      </c>
      <c r="L362" s="1">
        <f t="shared" si="13"/>
        <v>0</v>
      </c>
    </row>
    <row r="363" spans="1:12">
      <c r="A363" s="1" t="s">
        <v>1021</v>
      </c>
      <c r="B363" s="1">
        <v>390</v>
      </c>
      <c r="C363" s="1" t="s">
        <v>397</v>
      </c>
      <c r="D363" s="1">
        <v>26.672890593278094</v>
      </c>
      <c r="E363" s="1">
        <v>17.346698415351199</v>
      </c>
      <c r="G363" s="1">
        <v>9.3261921779268615</v>
      </c>
      <c r="H363" s="1">
        <v>26.599177304801092</v>
      </c>
      <c r="I363" s="1">
        <f t="shared" si="12"/>
        <v>35.925369482727952</v>
      </c>
      <c r="K363" s="1">
        <f>IFERROR(VLOOKUP(A363,'Raw Data - Approved 2014 SWCAP'!$F$4:$R$588,9,FALSE),0)</f>
        <v>17</v>
      </c>
      <c r="L363" s="1">
        <f t="shared" si="13"/>
        <v>0</v>
      </c>
    </row>
    <row r="364" spans="1:12">
      <c r="A364" s="1" t="s">
        <v>1022</v>
      </c>
      <c r="B364" s="1">
        <v>391</v>
      </c>
      <c r="C364" s="1" t="s">
        <v>398</v>
      </c>
      <c r="D364" s="1">
        <v>53.164332951227763</v>
      </c>
      <c r="E364" s="1">
        <v>33.920524129028401</v>
      </c>
      <c r="G364" s="1">
        <v>19.243808822199366</v>
      </c>
      <c r="H364" s="1">
        <v>53.017407825215784</v>
      </c>
      <c r="I364" s="1">
        <f t="shared" si="12"/>
        <v>72.261216647415154</v>
      </c>
      <c r="K364" s="1">
        <f>IFERROR(VLOOKUP(A364,'Raw Data - Approved 2014 SWCAP'!$F$4:$R$588,9,FALSE),0)</f>
        <v>34</v>
      </c>
      <c r="L364" s="1">
        <f t="shared" si="13"/>
        <v>0</v>
      </c>
    </row>
    <row r="365" spans="1:12">
      <c r="A365" s="1" t="s">
        <v>1023</v>
      </c>
      <c r="B365" s="1">
        <v>392</v>
      </c>
      <c r="C365" s="1" t="s">
        <v>399</v>
      </c>
      <c r="D365" s="1">
        <v>902.64055434565375</v>
      </c>
      <c r="E365" s="1">
        <v>6478</v>
      </c>
      <c r="F365" s="1">
        <f>6477.17446962841-E365</f>
        <v>-0.82553037158959341</v>
      </c>
      <c r="G365" s="1">
        <v>-5574.5339152827601</v>
      </c>
      <c r="H365" s="1">
        <v>900.14592822014959</v>
      </c>
      <c r="I365" s="1">
        <f t="shared" si="12"/>
        <v>-4674.3879870626106</v>
      </c>
      <c r="K365" s="1">
        <f>IFERROR(VLOOKUP(A365,'Raw Data - Approved 2014 SWCAP'!$F$4:$R$588,9,FALSE),0)</f>
        <v>6478</v>
      </c>
      <c r="L365" s="1">
        <f t="shared" si="13"/>
        <v>0</v>
      </c>
    </row>
    <row r="366" spans="1:12">
      <c r="A366" s="1" t="s">
        <v>1024</v>
      </c>
      <c r="B366" s="1">
        <v>393</v>
      </c>
      <c r="C366" s="1" t="s">
        <v>400</v>
      </c>
      <c r="D366" s="1">
        <v>331.86882241568458</v>
      </c>
      <c r="E366" s="1">
        <v>336.62899895137002</v>
      </c>
      <c r="G366" s="1">
        <v>-4.7601765356858792</v>
      </c>
      <c r="H366" s="1">
        <v>330.9516686427292</v>
      </c>
      <c r="I366" s="1">
        <f t="shared" si="12"/>
        <v>326.1914921070433</v>
      </c>
      <c r="K366" s="1">
        <f>IFERROR(VLOOKUP(A366,'Raw Data - Approved 2014 SWCAP'!$F$4:$R$588,9,FALSE),0)</f>
        <v>337</v>
      </c>
      <c r="L366" s="1">
        <f t="shared" si="13"/>
        <v>0</v>
      </c>
    </row>
    <row r="367" spans="1:12">
      <c r="A367" s="1" t="s">
        <v>1025</v>
      </c>
      <c r="B367" s="1">
        <v>394</v>
      </c>
      <c r="C367" s="1" t="s">
        <v>401</v>
      </c>
      <c r="D367" s="1">
        <v>39.646439419260297</v>
      </c>
      <c r="E367" s="1">
        <v>67.755173513426399</v>
      </c>
      <c r="G367" s="1">
        <v>-28.108734094166053</v>
      </c>
      <c r="H367" s="1">
        <v>39.53687238842884</v>
      </c>
      <c r="I367" s="1">
        <f t="shared" si="12"/>
        <v>11.428138294262787</v>
      </c>
      <c r="K367" s="1">
        <f>IFERROR(VLOOKUP(A367,'Raw Data - Approved 2014 SWCAP'!$F$4:$R$588,9,FALSE),0)</f>
        <v>68</v>
      </c>
      <c r="L367" s="1">
        <f t="shared" si="13"/>
        <v>0</v>
      </c>
    </row>
    <row r="368" spans="1:12">
      <c r="A368" s="1" t="s">
        <v>1026</v>
      </c>
      <c r="B368" s="1">
        <v>395</v>
      </c>
      <c r="C368" s="1" t="s">
        <v>402</v>
      </c>
      <c r="D368" s="1">
        <v>1861.8798042615672</v>
      </c>
      <c r="E368" s="1">
        <v>7638</v>
      </c>
      <c r="F368" s="1">
        <f>7636.60323648774-E368</f>
        <v>-1.3967635122598949</v>
      </c>
      <c r="G368" s="1">
        <v>-5774.723432226172</v>
      </c>
      <c r="H368" s="1">
        <v>1856.73417852386</v>
      </c>
      <c r="I368" s="1">
        <f t="shared" si="12"/>
        <v>-3917.989253702312</v>
      </c>
      <c r="K368" s="1">
        <f>IFERROR(VLOOKUP(A368,'Raw Data - Approved 2014 SWCAP'!$F$4:$R$588,9,FALSE),0)</f>
        <v>7638</v>
      </c>
      <c r="L368" s="1">
        <f t="shared" si="13"/>
        <v>0</v>
      </c>
    </row>
    <row r="369" spans="1:12">
      <c r="A369" s="1" t="s">
        <v>1027</v>
      </c>
      <c r="B369" s="1">
        <v>396</v>
      </c>
      <c r="C369" s="1" t="s">
        <v>403</v>
      </c>
      <c r="D369" s="1">
        <v>890.91083546255402</v>
      </c>
      <c r="E369" s="1">
        <v>895.58771175098002</v>
      </c>
      <c r="G369" s="1">
        <v>-4.6768762884262207</v>
      </c>
      <c r="H369" s="1">
        <v>888.44871133723382</v>
      </c>
      <c r="I369" s="1">
        <f t="shared" si="12"/>
        <v>883.77183504880759</v>
      </c>
      <c r="K369" s="1">
        <f>IFERROR(VLOOKUP(A369,'Raw Data - Approved 2014 SWCAP'!$F$4:$R$588,9,FALSE),0)</f>
        <v>896</v>
      </c>
      <c r="L369" s="1">
        <f t="shared" si="13"/>
        <v>0</v>
      </c>
    </row>
    <row r="370" spans="1:12">
      <c r="A370" s="1" t="s">
        <v>1028</v>
      </c>
      <c r="B370" s="1">
        <v>397</v>
      </c>
      <c r="C370" s="1" t="s">
        <v>404</v>
      </c>
      <c r="D370" s="1">
        <v>140.25948590887054</v>
      </c>
      <c r="E370" s="1">
        <v>94.462219093496799</v>
      </c>
      <c r="G370" s="1">
        <v>45.79726681537371</v>
      </c>
      <c r="H370" s="1">
        <v>139.87186433068874</v>
      </c>
      <c r="I370" s="1">
        <f t="shared" si="12"/>
        <v>185.66913114606245</v>
      </c>
      <c r="K370" s="1">
        <f>IFERROR(VLOOKUP(A370,'Raw Data - Approved 2014 SWCAP'!$F$4:$R$588,9,FALSE),0)</f>
        <v>94</v>
      </c>
      <c r="L370" s="1">
        <f t="shared" si="13"/>
        <v>0</v>
      </c>
    </row>
    <row r="371" spans="1:12">
      <c r="A371" s="1" t="s">
        <v>1029</v>
      </c>
      <c r="B371" s="1">
        <v>398</v>
      </c>
      <c r="C371" s="1" t="s">
        <v>405</v>
      </c>
      <c r="D371" s="1">
        <v>89.998324722897507</v>
      </c>
      <c r="E371" s="1">
        <v>80.894009441885501</v>
      </c>
      <c r="G371" s="1">
        <v>9.1043152810120613</v>
      </c>
      <c r="H371" s="1">
        <v>89.74960505565538</v>
      </c>
      <c r="I371" s="1">
        <f t="shared" si="12"/>
        <v>98.853920336667443</v>
      </c>
      <c r="K371" s="1">
        <f>IFERROR(VLOOKUP(A371,'Raw Data - Approved 2014 SWCAP'!$F$4:$R$588,9,FALSE),0)</f>
        <v>81</v>
      </c>
      <c r="L371" s="1">
        <f t="shared" si="13"/>
        <v>0</v>
      </c>
    </row>
    <row r="372" spans="1:12">
      <c r="A372" s="1" t="s">
        <v>1030</v>
      </c>
      <c r="B372" s="1">
        <v>399</v>
      </c>
      <c r="C372" s="1" t="s">
        <v>406</v>
      </c>
      <c r="D372" s="1">
        <v>47.17654118538983</v>
      </c>
      <c r="E372" s="1">
        <v>44.568992463204403</v>
      </c>
      <c r="G372" s="1">
        <v>2.6075487221854203</v>
      </c>
      <c r="H372" s="1">
        <v>47.046163940464524</v>
      </c>
      <c r="I372" s="1">
        <f t="shared" si="12"/>
        <v>49.653712662649944</v>
      </c>
      <c r="K372" s="1">
        <f>IFERROR(VLOOKUP(A372,'Raw Data - Approved 2014 SWCAP'!$F$4:$R$588,9,FALSE),0)</f>
        <v>45</v>
      </c>
      <c r="L372" s="1">
        <f t="shared" si="13"/>
        <v>0</v>
      </c>
    </row>
    <row r="373" spans="1:12">
      <c r="A373" s="1" t="s">
        <v>1031</v>
      </c>
      <c r="B373" s="1">
        <v>400</v>
      </c>
      <c r="C373" s="1" t="s">
        <v>407</v>
      </c>
      <c r="D373" s="1">
        <v>121.02597296405774</v>
      </c>
      <c r="E373" s="1">
        <v>8534</v>
      </c>
      <c r="F373" s="1">
        <f>8532.59811454127-E373</f>
        <v>-1.4018854587302485</v>
      </c>
      <c r="G373" s="1">
        <v>-8411.5721415772132</v>
      </c>
      <c r="H373" s="1">
        <v>120.69150518573014</v>
      </c>
      <c r="I373" s="1">
        <f t="shared" si="12"/>
        <v>-8290.8806363914828</v>
      </c>
      <c r="K373" s="1">
        <f>IFERROR(VLOOKUP(A373,'Raw Data - Approved 2014 SWCAP'!$F$4:$R$588,9,FALSE),0)</f>
        <v>8534</v>
      </c>
      <c r="L373" s="1">
        <f t="shared" si="13"/>
        <v>0</v>
      </c>
    </row>
    <row r="374" spans="1:12">
      <c r="A374" s="1" t="s">
        <v>1032</v>
      </c>
      <c r="B374" s="1">
        <v>401</v>
      </c>
      <c r="C374" s="1" t="s">
        <v>408</v>
      </c>
      <c r="D374" s="1">
        <v>536.72388010147347</v>
      </c>
      <c r="E374" s="1">
        <v>11552</v>
      </c>
      <c r="F374" s="1">
        <f>11550.2944324178-E374</f>
        <v>-1.7055675821993646</v>
      </c>
      <c r="G374" s="1">
        <v>-11013.570552316334</v>
      </c>
      <c r="H374" s="1">
        <v>535.24058821497704</v>
      </c>
      <c r="I374" s="1">
        <f t="shared" si="12"/>
        <v>-10478.329964101356</v>
      </c>
      <c r="K374" s="1">
        <f>IFERROR(VLOOKUP(A374,'Raw Data - Approved 2014 SWCAP'!$F$4:$R$588,9,FALSE),0)</f>
        <v>11552</v>
      </c>
      <c r="L374" s="1">
        <f t="shared" si="13"/>
        <v>0</v>
      </c>
    </row>
    <row r="375" spans="1:12">
      <c r="A375" s="1" t="s">
        <v>1033</v>
      </c>
      <c r="B375" s="1">
        <v>402</v>
      </c>
      <c r="C375" s="1" t="s">
        <v>409</v>
      </c>
      <c r="D375" s="1">
        <v>1241.0458066253268</v>
      </c>
      <c r="E375" s="1">
        <v>1174.0216374649799</v>
      </c>
      <c r="G375" s="1">
        <v>67.024169160344854</v>
      </c>
      <c r="H375" s="1">
        <v>1237.6159971677193</v>
      </c>
      <c r="I375" s="1">
        <f t="shared" si="12"/>
        <v>1304.6401663280642</v>
      </c>
      <c r="K375" s="1">
        <f>IFERROR(VLOOKUP(A375,'Raw Data - Approved 2014 SWCAP'!$F$4:$R$588,9,FALSE),0)</f>
        <v>1174</v>
      </c>
      <c r="L375" s="1">
        <f t="shared" si="13"/>
        <v>0</v>
      </c>
    </row>
    <row r="376" spans="1:12">
      <c r="A376" s="1" t="s">
        <v>1034</v>
      </c>
      <c r="B376" s="1">
        <v>403</v>
      </c>
      <c r="C376" s="1" t="s">
        <v>410</v>
      </c>
      <c r="D376" s="1">
        <v>10.886894119705344</v>
      </c>
      <c r="E376" s="1">
        <v>8.9309734415669695</v>
      </c>
      <c r="G376" s="1">
        <v>1.9559206781383731</v>
      </c>
      <c r="H376" s="1">
        <v>10.856807063184119</v>
      </c>
      <c r="I376" s="1">
        <f t="shared" si="12"/>
        <v>12.812727741322492</v>
      </c>
      <c r="K376" s="1">
        <f>IFERROR(VLOOKUP(A376,'Raw Data - Approved 2014 SWCAP'!$F$4:$R$588,9,FALSE),0)</f>
        <v>9</v>
      </c>
      <c r="L376" s="1">
        <f t="shared" si="13"/>
        <v>0</v>
      </c>
    </row>
    <row r="377" spans="1:12">
      <c r="A377" s="1" t="s">
        <v>1035</v>
      </c>
      <c r="B377" s="1">
        <v>404</v>
      </c>
      <c r="C377" s="1" t="s">
        <v>411</v>
      </c>
      <c r="D377" s="1">
        <v>448.35858949653181</v>
      </c>
      <c r="E377" s="1">
        <v>1546.7752524708701</v>
      </c>
      <c r="G377" s="1">
        <v>-1098.4166629743343</v>
      </c>
      <c r="H377" s="1">
        <v>447.11950421879931</v>
      </c>
      <c r="I377" s="1">
        <f t="shared" si="12"/>
        <v>-651.29715875553495</v>
      </c>
      <c r="K377" s="1">
        <f>IFERROR(VLOOKUP(A377,'Raw Data - Approved 2014 SWCAP'!$F$4:$R$588,9,FALSE),0)</f>
        <v>1547</v>
      </c>
      <c r="L377" s="1">
        <f t="shared" si="13"/>
        <v>0</v>
      </c>
    </row>
    <row r="378" spans="1:12">
      <c r="A378" s="1" t="s">
        <v>1036</v>
      </c>
      <c r="B378" s="1">
        <v>405</v>
      </c>
      <c r="C378" s="1" t="s">
        <v>412</v>
      </c>
      <c r="D378" s="1">
        <v>244.22932475205656</v>
      </c>
      <c r="E378" s="1">
        <v>238.81766481728599</v>
      </c>
      <c r="G378" s="1">
        <v>5.4116599347705261</v>
      </c>
      <c r="H378" s="1">
        <v>243.5543717840971</v>
      </c>
      <c r="I378" s="1">
        <f t="shared" si="12"/>
        <v>248.96603171886761</v>
      </c>
      <c r="K378" s="1">
        <f>IFERROR(VLOOKUP(A378,'Raw Data - Approved 2014 SWCAP'!$F$4:$R$588,9,FALSE),0)</f>
        <v>239</v>
      </c>
      <c r="L378" s="1">
        <f t="shared" si="13"/>
        <v>0</v>
      </c>
    </row>
    <row r="379" spans="1:12">
      <c r="A379" s="1" t="s">
        <v>1037</v>
      </c>
      <c r="B379" s="1">
        <v>406</v>
      </c>
      <c r="C379" s="1" t="s">
        <v>413</v>
      </c>
      <c r="D379" s="1">
        <v>2898.4541111362196</v>
      </c>
      <c r="E379" s="1">
        <v>2999.3472057077802</v>
      </c>
      <c r="G379" s="1">
        <v>-100.89309457156519</v>
      </c>
      <c r="H379" s="1">
        <v>2890.443933788385</v>
      </c>
      <c r="I379" s="1">
        <f t="shared" si="12"/>
        <v>2789.5508392168199</v>
      </c>
      <c r="K379" s="1">
        <f>IFERROR(VLOOKUP(A379,'Raw Data - Approved 2014 SWCAP'!$F$4:$R$588,9,FALSE),0)</f>
        <v>2999</v>
      </c>
      <c r="L379" s="1">
        <f t="shared" si="13"/>
        <v>0</v>
      </c>
    </row>
    <row r="380" spans="1:12">
      <c r="A380" s="1" t="s">
        <v>1038</v>
      </c>
      <c r="B380" s="1">
        <v>407</v>
      </c>
      <c r="C380" s="1" t="s">
        <v>414</v>
      </c>
      <c r="D380" s="1">
        <v>56.248952951810942</v>
      </c>
      <c r="E380" s="1">
        <v>45.0842409309871</v>
      </c>
      <c r="G380" s="1">
        <v>11.164712020823831</v>
      </c>
      <c r="H380" s="1">
        <v>56.093503159784618</v>
      </c>
      <c r="I380" s="1">
        <f t="shared" si="12"/>
        <v>67.258215180608445</v>
      </c>
      <c r="K380" s="1">
        <f>IFERROR(VLOOKUP(A380,'Raw Data - Approved 2014 SWCAP'!$F$4:$R$588,9,FALSE),0)</f>
        <v>45</v>
      </c>
      <c r="L380" s="1">
        <f t="shared" si="13"/>
        <v>0</v>
      </c>
    </row>
    <row r="381" spans="1:12">
      <c r="A381" s="1" t="s">
        <v>1039</v>
      </c>
      <c r="B381" s="1">
        <v>408</v>
      </c>
      <c r="C381" s="1" t="s">
        <v>415</v>
      </c>
      <c r="D381" s="1">
        <v>0.63506882364947848</v>
      </c>
      <c r="E381" s="1">
        <v>1.97511912650039</v>
      </c>
      <c r="G381" s="1">
        <v>-1.3400503028509096</v>
      </c>
      <c r="H381" s="1">
        <v>0.63331374535240703</v>
      </c>
      <c r="I381" s="1">
        <f t="shared" si="12"/>
        <v>-0.70673655749850262</v>
      </c>
      <c r="K381" s="1">
        <f>IFERROR(VLOOKUP(A381,'Raw Data - Approved 2014 SWCAP'!$F$4:$R$588,9,FALSE),0)</f>
        <v>2</v>
      </c>
      <c r="L381" s="1">
        <f t="shared" si="13"/>
        <v>0</v>
      </c>
    </row>
    <row r="382" spans="1:12">
      <c r="A382" s="1" t="s">
        <v>1040</v>
      </c>
      <c r="B382" s="1">
        <v>409</v>
      </c>
      <c r="C382" s="1" t="s">
        <v>416</v>
      </c>
      <c r="D382" s="1">
        <v>52.166367656921445</v>
      </c>
      <c r="E382" s="1">
        <v>7.4711027828492904</v>
      </c>
      <c r="G382" s="1">
        <v>44.695264874072151</v>
      </c>
      <c r="H382" s="1">
        <v>52.022200511090574</v>
      </c>
      <c r="I382" s="1">
        <f t="shared" si="12"/>
        <v>96.717465385162726</v>
      </c>
      <c r="K382" s="1">
        <f>IFERROR(VLOOKUP(A382,'Raw Data - Approved 2014 SWCAP'!$F$4:$R$588,9,FALSE),0)</f>
        <v>7</v>
      </c>
      <c r="L382" s="1">
        <f t="shared" si="13"/>
        <v>0</v>
      </c>
    </row>
    <row r="383" spans="1:12">
      <c r="A383" s="1" t="s">
        <v>1041</v>
      </c>
      <c r="B383" s="1">
        <v>410</v>
      </c>
      <c r="C383" s="1" t="s">
        <v>417</v>
      </c>
      <c r="D383" s="1">
        <v>182.62764885805717</v>
      </c>
      <c r="E383" s="1">
        <v>210.99424755702</v>
      </c>
      <c r="G383" s="1">
        <v>-28.366598698962552</v>
      </c>
      <c r="H383" s="1">
        <v>182.12293848491359</v>
      </c>
      <c r="I383" s="1">
        <f t="shared" si="12"/>
        <v>153.75633978595104</v>
      </c>
      <c r="K383" s="1">
        <f>IFERROR(VLOOKUP(A383,'Raw Data - Approved 2014 SWCAP'!$F$4:$R$588,9,FALSE),0)</f>
        <v>211</v>
      </c>
      <c r="L383" s="1">
        <f t="shared" si="13"/>
        <v>0</v>
      </c>
    </row>
    <row r="384" spans="1:12">
      <c r="A384" s="1" t="s">
        <v>1042</v>
      </c>
      <c r="B384" s="1">
        <v>411</v>
      </c>
      <c r="C384" s="1" t="s">
        <v>418</v>
      </c>
      <c r="D384" s="1">
        <v>31.934889417802346</v>
      </c>
      <c r="E384" s="1">
        <v>8.5874744630451705</v>
      </c>
      <c r="G384" s="1">
        <v>23.347414954757181</v>
      </c>
      <c r="H384" s="1">
        <v>31.846634052006753</v>
      </c>
      <c r="I384" s="1">
        <f t="shared" si="12"/>
        <v>55.194049006763933</v>
      </c>
      <c r="K384" s="1">
        <f>IFERROR(VLOOKUP(A384,'Raw Data - Approved 2014 SWCAP'!$F$4:$R$588,9,FALSE),0)</f>
        <v>9</v>
      </c>
      <c r="L384" s="1">
        <f t="shared" si="13"/>
        <v>0</v>
      </c>
    </row>
    <row r="385" spans="1:12">
      <c r="A385" s="1" t="s">
        <v>1043</v>
      </c>
      <c r="B385" s="1">
        <v>412</v>
      </c>
      <c r="C385" s="1" t="s">
        <v>419</v>
      </c>
      <c r="D385" s="1">
        <v>62.055296482320465</v>
      </c>
      <c r="E385" s="1">
        <v>81.752756888190007</v>
      </c>
      <c r="G385" s="1">
        <v>-19.697460405869506</v>
      </c>
      <c r="H385" s="1">
        <v>61.883800260149478</v>
      </c>
      <c r="I385" s="1">
        <f t="shared" si="12"/>
        <v>42.186339854279971</v>
      </c>
      <c r="K385" s="1">
        <f>IFERROR(VLOOKUP(A385,'Raw Data - Approved 2014 SWCAP'!$F$4:$R$588,9,FALSE),0)</f>
        <v>82</v>
      </c>
      <c r="L385" s="1">
        <f t="shared" si="13"/>
        <v>0</v>
      </c>
    </row>
    <row r="386" spans="1:12">
      <c r="A386" s="1" t="s">
        <v>1044</v>
      </c>
      <c r="B386" s="1">
        <v>413</v>
      </c>
      <c r="C386" s="1" t="s">
        <v>420</v>
      </c>
      <c r="D386" s="1">
        <v>31.571992947145503</v>
      </c>
      <c r="E386" s="1">
        <v>6.0971068687620704</v>
      </c>
      <c r="G386" s="1">
        <v>25.474886078383435</v>
      </c>
      <c r="H386" s="1">
        <v>31.484740483233949</v>
      </c>
      <c r="I386" s="1">
        <f t="shared" si="12"/>
        <v>56.959626561617384</v>
      </c>
      <c r="K386" s="1">
        <f>IFERROR(VLOOKUP(A386,'Raw Data - Approved 2014 SWCAP'!$F$4:$R$588,9,FALSE),0)</f>
        <v>6</v>
      </c>
      <c r="L386" s="1">
        <f t="shared" si="13"/>
        <v>0</v>
      </c>
    </row>
    <row r="387" spans="1:12">
      <c r="A387" s="1" t="s">
        <v>1045</v>
      </c>
      <c r="B387" s="1">
        <v>414</v>
      </c>
      <c r="C387" s="1" t="s">
        <v>421</v>
      </c>
      <c r="D387" s="1">
        <v>14.878755296930638</v>
      </c>
      <c r="E387" s="1">
        <v>12.623587460676401</v>
      </c>
      <c r="G387" s="1">
        <v>2.2551678362542456</v>
      </c>
      <c r="H387" s="1">
        <v>14.837636319684963</v>
      </c>
      <c r="I387" s="1">
        <f t="shared" si="12"/>
        <v>17.092804155939209</v>
      </c>
      <c r="K387" s="1">
        <f>IFERROR(VLOOKUP(A387,'Raw Data - Approved 2014 SWCAP'!$F$4:$R$588,9,FALSE),0)</f>
        <v>13</v>
      </c>
      <c r="L387" s="1">
        <f t="shared" si="13"/>
        <v>0</v>
      </c>
    </row>
    <row r="388" spans="1:12">
      <c r="A388" s="1" t="s">
        <v>1046</v>
      </c>
      <c r="B388" s="1">
        <v>415</v>
      </c>
      <c r="C388" s="1" t="s">
        <v>422</v>
      </c>
      <c r="D388" s="1">
        <v>1.9959305886126466</v>
      </c>
      <c r="E388" s="1">
        <v>1.0304969355654201</v>
      </c>
      <c r="G388" s="1">
        <v>0.96543365304722684</v>
      </c>
      <c r="H388" s="1">
        <v>1.9904146282504218</v>
      </c>
      <c r="I388" s="1">
        <f t="shared" si="12"/>
        <v>2.9558482812976488</v>
      </c>
      <c r="K388" s="1">
        <f>IFERROR(VLOOKUP(A388,'Raw Data - Approved 2014 SWCAP'!$F$4:$R$588,9,FALSE),0)</f>
        <v>1</v>
      </c>
      <c r="L388" s="1">
        <f t="shared" si="13"/>
        <v>0</v>
      </c>
    </row>
    <row r="389" spans="1:12">
      <c r="A389" s="1" t="s">
        <v>1047</v>
      </c>
      <c r="B389" s="1">
        <v>416</v>
      </c>
      <c r="C389" s="1" t="s">
        <v>423</v>
      </c>
      <c r="D389" s="1">
        <v>18.144823532842242</v>
      </c>
      <c r="E389" s="1">
        <v>6.4406058472838703</v>
      </c>
      <c r="G389" s="1">
        <v>11.704217685558367</v>
      </c>
      <c r="H389" s="1">
        <v>18.094678438640202</v>
      </c>
      <c r="I389" s="1">
        <f t="shared" si="12"/>
        <v>29.798896124198571</v>
      </c>
      <c r="K389" s="1">
        <f>IFERROR(VLOOKUP(A389,'Raw Data - Approved 2014 SWCAP'!$F$4:$R$588,9,FALSE),0)</f>
        <v>6</v>
      </c>
      <c r="L389" s="1">
        <f t="shared" si="13"/>
        <v>0</v>
      </c>
    </row>
    <row r="390" spans="1:12">
      <c r="A390" s="1" t="s">
        <v>1048</v>
      </c>
      <c r="B390" s="1">
        <v>417</v>
      </c>
      <c r="C390" s="1" t="s">
        <v>424</v>
      </c>
      <c r="D390" s="1">
        <v>8.709515295764275</v>
      </c>
      <c r="E390" s="1">
        <v>11.678965269741401</v>
      </c>
      <c r="G390" s="1">
        <v>-2.9694499739771487</v>
      </c>
      <c r="H390" s="1">
        <v>8.6854456505472957</v>
      </c>
      <c r="I390" s="1">
        <f t="shared" si="12"/>
        <v>5.715995676570147</v>
      </c>
      <c r="K390" s="1">
        <f>IFERROR(VLOOKUP(A390,'Raw Data - Approved 2014 SWCAP'!$F$4:$R$588,9,FALSE),0)</f>
        <v>12</v>
      </c>
      <c r="L390" s="1">
        <f t="shared" si="13"/>
        <v>0</v>
      </c>
    </row>
    <row r="391" spans="1:12">
      <c r="A391" s="1" t="s">
        <v>1049</v>
      </c>
      <c r="B391" s="1">
        <v>418</v>
      </c>
      <c r="C391" s="1" t="s">
        <v>425</v>
      </c>
      <c r="D391" s="1">
        <v>7.9837223544505864</v>
      </c>
      <c r="E391" s="1">
        <v>1.45987065871768</v>
      </c>
      <c r="G391" s="1">
        <v>6.5238516957329082</v>
      </c>
      <c r="H391" s="1">
        <v>7.9616585130016881</v>
      </c>
      <c r="I391" s="1">
        <f t="shared" si="12"/>
        <v>14.485510208734595</v>
      </c>
      <c r="K391" s="1">
        <f>IFERROR(VLOOKUP(A391,'Raw Data - Approved 2014 SWCAP'!$F$4:$R$588,9,FALSE),0)</f>
        <v>1</v>
      </c>
      <c r="L391" s="1">
        <f t="shared" si="13"/>
        <v>0</v>
      </c>
    </row>
    <row r="392" spans="1:12">
      <c r="A392" s="1" t="s">
        <v>1050</v>
      </c>
      <c r="B392" s="1">
        <v>419</v>
      </c>
      <c r="C392" s="1" t="s">
        <v>426</v>
      </c>
      <c r="D392" s="1">
        <v>7.5301017661295306</v>
      </c>
      <c r="E392" s="1">
        <v>19.665316520373398</v>
      </c>
      <c r="G392" s="1">
        <v>-12.135214754243897</v>
      </c>
      <c r="H392" s="1">
        <v>7.509291552035684</v>
      </c>
      <c r="I392" s="1">
        <f t="shared" si="12"/>
        <v>-4.6259232022082131</v>
      </c>
      <c r="K392" s="1">
        <f>IFERROR(VLOOKUP(A392,'Raw Data - Approved 2014 SWCAP'!$F$4:$R$588,9,FALSE),0)</f>
        <v>20</v>
      </c>
      <c r="L392" s="1">
        <f t="shared" si="13"/>
        <v>0</v>
      </c>
    </row>
    <row r="393" spans="1:12">
      <c r="A393" s="1" t="s">
        <v>1051</v>
      </c>
      <c r="B393" s="1">
        <v>420</v>
      </c>
      <c r="C393" s="1" t="s">
        <v>427</v>
      </c>
      <c r="D393" s="1">
        <v>1.9959305886126466</v>
      </c>
      <c r="E393" s="1">
        <v>0.60112321241316202</v>
      </c>
      <c r="G393" s="1">
        <v>1.394807376199485</v>
      </c>
      <c r="H393" s="1">
        <v>1.9904146282504218</v>
      </c>
      <c r="I393" s="1">
        <f t="shared" si="12"/>
        <v>3.3852220044499068</v>
      </c>
      <c r="K393" s="1">
        <f>IFERROR(VLOOKUP(A393,'Raw Data - Approved 2014 SWCAP'!$F$4:$R$588,9,FALSE),0)</f>
        <v>1</v>
      </c>
      <c r="L393" s="1">
        <f t="shared" si="13"/>
        <v>0</v>
      </c>
    </row>
    <row r="394" spans="1:12">
      <c r="A394" s="1" t="s">
        <v>1052</v>
      </c>
      <c r="B394" s="1">
        <v>421</v>
      </c>
      <c r="C394" s="1" t="s">
        <v>428</v>
      </c>
      <c r="D394" s="1">
        <v>721.52890778347171</v>
      </c>
      <c r="E394" s="1">
        <v>564.45469645595904</v>
      </c>
      <c r="G394" s="1">
        <v>157.07421132751301</v>
      </c>
      <c r="H394" s="1">
        <v>719.5348881125276</v>
      </c>
      <c r="I394" s="1">
        <f t="shared" si="12"/>
        <v>876.60909944004061</v>
      </c>
      <c r="K394" s="1">
        <f>IFERROR(VLOOKUP(A394,'Raw Data - Approved 2014 SWCAP'!$F$4:$R$588,9,FALSE),0)</f>
        <v>564</v>
      </c>
      <c r="L394" s="1">
        <f t="shared" si="13"/>
        <v>0</v>
      </c>
    </row>
    <row r="395" spans="1:12">
      <c r="A395" s="1" t="s">
        <v>1053</v>
      </c>
      <c r="B395" s="1">
        <v>422</v>
      </c>
      <c r="C395" s="1" t="s">
        <v>429</v>
      </c>
      <c r="D395" s="1">
        <v>10.161101178391656</v>
      </c>
      <c r="E395" s="1">
        <v>3.7784887637398699</v>
      </c>
      <c r="G395" s="1">
        <v>6.3826124146517831</v>
      </c>
      <c r="H395" s="1">
        <v>10.133019925638513</v>
      </c>
      <c r="I395" s="1">
        <f t="shared" si="12"/>
        <v>16.515632340290296</v>
      </c>
      <c r="K395" s="1">
        <f>IFERROR(VLOOKUP(A395,'Raw Data - Approved 2014 SWCAP'!$F$4:$R$588,9,FALSE),0)</f>
        <v>4</v>
      </c>
      <c r="L395" s="1">
        <f t="shared" si="13"/>
        <v>0</v>
      </c>
    </row>
    <row r="396" spans="1:12">
      <c r="A396" s="1" t="s">
        <v>1054</v>
      </c>
      <c r="B396" s="1">
        <v>423</v>
      </c>
      <c r="C396" s="1" t="s">
        <v>430</v>
      </c>
      <c r="D396" s="1">
        <v>43.910472949478219</v>
      </c>
      <c r="E396" s="1">
        <v>46.0288631219221</v>
      </c>
      <c r="G396" s="1">
        <v>-2.1183901724438612</v>
      </c>
      <c r="H396" s="1">
        <v>43.789121821509283</v>
      </c>
      <c r="I396" s="1">
        <f t="shared" si="12"/>
        <v>41.670731649065424</v>
      </c>
      <c r="K396" s="1">
        <f>IFERROR(VLOOKUP(A396,'Raw Data - Approved 2014 SWCAP'!$F$4:$R$588,9,FALSE),0)</f>
        <v>46</v>
      </c>
      <c r="L396" s="1">
        <f t="shared" si="13"/>
        <v>0</v>
      </c>
    </row>
    <row r="397" spans="1:12">
      <c r="A397" s="1" t="s">
        <v>1055</v>
      </c>
      <c r="B397" s="1">
        <v>424</v>
      </c>
      <c r="C397" s="1" t="s">
        <v>431</v>
      </c>
      <c r="D397" s="1">
        <v>189.3412335652088</v>
      </c>
      <c r="E397" s="1">
        <v>153.801667633139</v>
      </c>
      <c r="G397" s="1">
        <v>35.539565932069884</v>
      </c>
      <c r="H397" s="1">
        <v>188.81796950721048</v>
      </c>
      <c r="I397" s="1">
        <f t="shared" si="12"/>
        <v>224.35753543928035</v>
      </c>
      <c r="K397" s="1">
        <f>IFERROR(VLOOKUP(A397,'Raw Data - Approved 2014 SWCAP'!$F$4:$R$588,9,FALSE),0)</f>
        <v>154</v>
      </c>
      <c r="L397" s="1">
        <f t="shared" si="13"/>
        <v>0</v>
      </c>
    </row>
    <row r="398" spans="1:12">
      <c r="A398" s="1" t="s">
        <v>1056</v>
      </c>
      <c r="B398" s="1">
        <v>425</v>
      </c>
      <c r="C398" s="1" t="s">
        <v>432</v>
      </c>
      <c r="D398" s="1">
        <v>58.789228246408868</v>
      </c>
      <c r="E398" s="1">
        <v>50.923723565857799</v>
      </c>
      <c r="G398" s="1">
        <v>7.8655046805510329</v>
      </c>
      <c r="H398" s="1">
        <v>58.626758141194252</v>
      </c>
      <c r="I398" s="1">
        <f t="shared" si="12"/>
        <v>66.492262821745285</v>
      </c>
      <c r="K398" s="1">
        <f>IFERROR(VLOOKUP(A398,'Raw Data - Approved 2014 SWCAP'!$F$4:$R$588,9,FALSE),0)</f>
        <v>51</v>
      </c>
      <c r="L398" s="1">
        <f t="shared" si="13"/>
        <v>0</v>
      </c>
    </row>
    <row r="399" spans="1:12">
      <c r="A399" s="1" t="s">
        <v>1057</v>
      </c>
      <c r="B399" s="1">
        <v>426</v>
      </c>
      <c r="C399" s="1" t="s">
        <v>433</v>
      </c>
      <c r="D399" s="1">
        <v>2.1773788239410687</v>
      </c>
      <c r="E399" s="1">
        <v>2.14686861576129</v>
      </c>
      <c r="G399" s="1">
        <v>3.0510208179777679E-2</v>
      </c>
      <c r="H399" s="1">
        <v>2.1713614126368239</v>
      </c>
      <c r="I399" s="1">
        <f t="shared" si="12"/>
        <v>2.2018716208166018</v>
      </c>
      <c r="K399" s="1">
        <f>IFERROR(VLOOKUP(A399,'Raw Data - Approved 2014 SWCAP'!$F$4:$R$588,9,FALSE),0)</f>
        <v>2</v>
      </c>
      <c r="L399" s="1">
        <f t="shared" si="13"/>
        <v>0</v>
      </c>
    </row>
    <row r="400" spans="1:12">
      <c r="A400" s="1" t="s">
        <v>1058</v>
      </c>
      <c r="B400" s="1">
        <v>427</v>
      </c>
      <c r="C400" s="1" t="s">
        <v>434</v>
      </c>
      <c r="D400" s="1">
        <v>32.388510006123397</v>
      </c>
      <c r="E400" s="1">
        <v>37.699012892768302</v>
      </c>
      <c r="G400" s="1">
        <v>-5.3105028866448736</v>
      </c>
      <c r="H400" s="1">
        <v>32.299001012972752</v>
      </c>
      <c r="I400" s="1">
        <f t="shared" si="12"/>
        <v>26.98849812632788</v>
      </c>
      <c r="K400" s="1">
        <f>IFERROR(VLOOKUP(A400,'Raw Data - Approved 2014 SWCAP'!$F$4:$R$588,9,FALSE),0)</f>
        <v>38</v>
      </c>
      <c r="L400" s="1">
        <f t="shared" si="13"/>
        <v>0</v>
      </c>
    </row>
    <row r="401" spans="1:12">
      <c r="A401" s="1" t="s">
        <v>1059</v>
      </c>
      <c r="B401" s="1">
        <v>428</v>
      </c>
      <c r="C401" s="1" t="s">
        <v>435</v>
      </c>
      <c r="D401" s="1">
        <v>335.13489065159621</v>
      </c>
      <c r="E401" s="1">
        <v>1326.56809159306</v>
      </c>
      <c r="G401" s="1">
        <v>-991.43320094146634</v>
      </c>
      <c r="H401" s="1">
        <v>334.20871076168447</v>
      </c>
      <c r="I401" s="1">
        <f t="shared" si="12"/>
        <v>-657.22449017978192</v>
      </c>
      <c r="K401" s="1">
        <f>IFERROR(VLOOKUP(A401,'Raw Data - Approved 2014 SWCAP'!$F$4:$R$588,9,FALSE),0)</f>
        <v>1327</v>
      </c>
      <c r="L401" s="1">
        <f t="shared" si="13"/>
        <v>0</v>
      </c>
    </row>
    <row r="402" spans="1:12">
      <c r="A402" s="1" t="s">
        <v>1060</v>
      </c>
      <c r="B402" s="1">
        <v>429</v>
      </c>
      <c r="C402" s="1" t="s">
        <v>436</v>
      </c>
      <c r="D402" s="1">
        <v>208.1211259217005</v>
      </c>
      <c r="E402" s="1">
        <v>58.308951604076697</v>
      </c>
      <c r="G402" s="1">
        <v>149.81217431762383</v>
      </c>
      <c r="H402" s="1">
        <v>207.5459616912031</v>
      </c>
      <c r="I402" s="1">
        <f t="shared" si="12"/>
        <v>357.35813600882693</v>
      </c>
      <c r="K402" s="1">
        <f>IFERROR(VLOOKUP(A402,'Raw Data - Approved 2014 SWCAP'!$F$4:$R$588,9,FALSE),0)</f>
        <v>58</v>
      </c>
      <c r="L402" s="1">
        <f t="shared" si="13"/>
        <v>0</v>
      </c>
    </row>
    <row r="403" spans="1:12">
      <c r="A403" s="1" t="s">
        <v>1061</v>
      </c>
      <c r="B403" s="1">
        <v>430</v>
      </c>
      <c r="C403" s="1" t="s">
        <v>437</v>
      </c>
      <c r="D403" s="1">
        <v>15.423100002915906</v>
      </c>
      <c r="E403" s="1">
        <v>19.493567031112502</v>
      </c>
      <c r="G403" s="1">
        <v>-4.0704670281966191</v>
      </c>
      <c r="H403" s="1">
        <v>15.38047667284417</v>
      </c>
      <c r="I403" s="1">
        <f t="shared" si="12"/>
        <v>11.31000964464755</v>
      </c>
      <c r="K403" s="1">
        <f>IFERROR(VLOOKUP(A403,'Raw Data - Approved 2014 SWCAP'!$F$4:$R$588,9,FALSE),0)</f>
        <v>19</v>
      </c>
      <c r="L403" s="1">
        <f t="shared" si="13"/>
        <v>0</v>
      </c>
    </row>
    <row r="404" spans="1:12">
      <c r="A404" s="1" t="s">
        <v>1063</v>
      </c>
      <c r="B404" s="1">
        <v>432</v>
      </c>
      <c r="C404" s="1" t="s">
        <v>439</v>
      </c>
      <c r="D404" s="1">
        <v>0.90724117664211212</v>
      </c>
      <c r="E404" s="1">
        <v>0.343498978521807</v>
      </c>
      <c r="G404" s="1">
        <v>0.56374219812030557</v>
      </c>
      <c r="H404" s="1">
        <v>0.90473392193201008</v>
      </c>
      <c r="I404" s="1">
        <f t="shared" ref="I404:I467" si="14">SUM(G404:H404)</f>
        <v>1.4684761200523155</v>
      </c>
      <c r="K404" s="1">
        <f>IFERROR(VLOOKUP(A404,'Raw Data - Approved 2014 SWCAP'!$F$4:$R$588,9,FALSE),0)</f>
        <v>0</v>
      </c>
      <c r="L404" s="1">
        <f t="shared" si="13"/>
        <v>0</v>
      </c>
    </row>
    <row r="405" spans="1:12">
      <c r="A405" s="1" t="s">
        <v>1064</v>
      </c>
      <c r="B405" s="1">
        <v>433</v>
      </c>
      <c r="C405" s="1" t="s">
        <v>440</v>
      </c>
      <c r="D405" s="1">
        <v>31.390544711817078</v>
      </c>
      <c r="E405" s="1">
        <v>50.322600353444699</v>
      </c>
      <c r="G405" s="1">
        <v>-18.932055641627592</v>
      </c>
      <c r="H405" s="1">
        <v>31.303793698847546</v>
      </c>
      <c r="I405" s="1">
        <f t="shared" si="14"/>
        <v>12.371738057219954</v>
      </c>
      <c r="K405" s="1">
        <f>IFERROR(VLOOKUP(A405,'Raw Data - Approved 2014 SWCAP'!$F$4:$R$588,9,FALSE),0)</f>
        <v>50</v>
      </c>
      <c r="L405" s="1">
        <f t="shared" ref="L405:L468" si="15">ROUND(K405-E405,0)</f>
        <v>0</v>
      </c>
    </row>
    <row r="406" spans="1:12">
      <c r="A406" s="1" t="s">
        <v>1066</v>
      </c>
      <c r="B406" s="1">
        <v>435</v>
      </c>
      <c r="C406" s="1" t="s">
        <v>442</v>
      </c>
      <c r="D406" s="1">
        <v>7.9837223544505864</v>
      </c>
      <c r="E406" s="1">
        <v>5.0666099331966503</v>
      </c>
      <c r="G406" s="1">
        <v>2.9171124212539388</v>
      </c>
      <c r="H406" s="1">
        <v>7.9616585130016881</v>
      </c>
      <c r="I406" s="1">
        <f t="shared" si="14"/>
        <v>10.878770934255627</v>
      </c>
      <c r="K406" s="1">
        <f>IFERROR(VLOOKUP(A406,'Raw Data - Approved 2014 SWCAP'!$F$4:$R$588,9,FALSE),0)</f>
        <v>5</v>
      </c>
      <c r="L406" s="1">
        <f t="shared" si="15"/>
        <v>0</v>
      </c>
    </row>
    <row r="407" spans="1:12">
      <c r="A407" s="1" t="s">
        <v>1067</v>
      </c>
      <c r="B407" s="1">
        <v>436</v>
      </c>
      <c r="C407" s="1" t="s">
        <v>443</v>
      </c>
      <c r="D407" s="1">
        <v>25.765649416635984</v>
      </c>
      <c r="E407" s="1">
        <v>71.705411766427105</v>
      </c>
      <c r="G407" s="1">
        <v>-45.939762349791145</v>
      </c>
      <c r="H407" s="1">
        <v>25.694443382869085</v>
      </c>
      <c r="I407" s="1">
        <f t="shared" si="14"/>
        <v>-20.24531896692206</v>
      </c>
      <c r="K407" s="1">
        <f>IFERROR(VLOOKUP(A407,'Raw Data - Approved 2014 SWCAP'!$F$4:$R$588,9,FALSE),0)</f>
        <v>72</v>
      </c>
      <c r="L407" s="1">
        <f t="shared" si="15"/>
        <v>0</v>
      </c>
    </row>
    <row r="408" spans="1:12">
      <c r="A408" s="1" t="s">
        <v>1068</v>
      </c>
      <c r="B408" s="1">
        <v>437</v>
      </c>
      <c r="C408" s="1" t="s">
        <v>444</v>
      </c>
      <c r="D408" s="1">
        <v>4397.2165349489878</v>
      </c>
      <c r="E408" s="1">
        <v>3878.6187159789802</v>
      </c>
      <c r="G408" s="1">
        <v>518.59781897000948</v>
      </c>
      <c r="H408" s="1">
        <v>4385.0643728200657</v>
      </c>
      <c r="I408" s="1">
        <f t="shared" si="14"/>
        <v>4903.6621917900757</v>
      </c>
      <c r="K408" s="1">
        <f>IFERROR(VLOOKUP(A408,'Raw Data - Approved 2014 SWCAP'!$F$4:$R$588,9,FALSE),0)</f>
        <v>3879</v>
      </c>
      <c r="L408" s="1">
        <f t="shared" si="15"/>
        <v>0</v>
      </c>
    </row>
    <row r="409" spans="1:12">
      <c r="A409" s="1" t="s">
        <v>1069</v>
      </c>
      <c r="B409" s="1">
        <v>438</v>
      </c>
      <c r="C409" s="1" t="s">
        <v>445</v>
      </c>
      <c r="D409" s="1">
        <v>1.270137647298957</v>
      </c>
      <c r="E409" s="1">
        <v>6.3547311026534201</v>
      </c>
      <c r="G409" s="1">
        <v>-5.0845934553544652</v>
      </c>
      <c r="H409" s="1">
        <v>1.2666274907048141</v>
      </c>
      <c r="I409" s="1">
        <f t="shared" si="14"/>
        <v>-3.8179659646496509</v>
      </c>
      <c r="K409" s="1">
        <f>IFERROR(VLOOKUP(A409,'Raw Data - Approved 2014 SWCAP'!$F$4:$R$588,9,FALSE),0)</f>
        <v>6</v>
      </c>
      <c r="L409" s="1">
        <f t="shared" si="15"/>
        <v>0</v>
      </c>
    </row>
    <row r="410" spans="1:12">
      <c r="A410" s="1" t="s">
        <v>1070</v>
      </c>
      <c r="B410" s="1">
        <v>439</v>
      </c>
      <c r="C410" s="1" t="s">
        <v>446</v>
      </c>
      <c r="D410" s="1">
        <v>345.65888830064466</v>
      </c>
      <c r="E410" s="1">
        <v>137.485466153353</v>
      </c>
      <c r="G410" s="1">
        <v>208.1734221472916</v>
      </c>
      <c r="H410" s="1">
        <v>344.70362425609579</v>
      </c>
      <c r="I410" s="1">
        <f t="shared" si="14"/>
        <v>552.87704640338734</v>
      </c>
      <c r="K410" s="1">
        <f>IFERROR(VLOOKUP(A410,'Raw Data - Approved 2014 SWCAP'!$F$4:$R$588,9,FALSE),0)</f>
        <v>137</v>
      </c>
      <c r="L410" s="1">
        <f t="shared" si="15"/>
        <v>0</v>
      </c>
    </row>
    <row r="411" spans="1:12">
      <c r="A411" s="1" t="s">
        <v>1071</v>
      </c>
      <c r="B411" s="1">
        <v>440</v>
      </c>
      <c r="C411" s="1" t="s">
        <v>447</v>
      </c>
      <c r="D411" s="1">
        <v>1.5423100002915906</v>
      </c>
      <c r="E411" s="1">
        <v>1.28812116945677</v>
      </c>
      <c r="G411" s="1">
        <v>0.25418883083481575</v>
      </c>
      <c r="H411" s="1">
        <v>1.538047667284417</v>
      </c>
      <c r="I411" s="1">
        <f t="shared" si="14"/>
        <v>1.7922364981192327</v>
      </c>
      <c r="K411" s="1">
        <f>IFERROR(VLOOKUP(A411,'Raw Data - Approved 2014 SWCAP'!$F$4:$R$588,9,FALSE),0)</f>
        <v>1</v>
      </c>
      <c r="L411" s="1">
        <f t="shared" si="15"/>
        <v>0</v>
      </c>
    </row>
    <row r="412" spans="1:12">
      <c r="A412" s="1" t="s">
        <v>1072</v>
      </c>
      <c r="B412" s="1">
        <v>441</v>
      </c>
      <c r="C412" s="1" t="s">
        <v>448</v>
      </c>
      <c r="D412" s="1">
        <v>15.695272355908539</v>
      </c>
      <c r="E412" s="1">
        <v>14.341082353285399</v>
      </c>
      <c r="G412" s="1">
        <v>1.3541900026231128</v>
      </c>
      <c r="H412" s="1">
        <v>15.651896849423773</v>
      </c>
      <c r="I412" s="1">
        <f t="shared" si="14"/>
        <v>17.006086852046884</v>
      </c>
      <c r="K412" s="1">
        <f>IFERROR(VLOOKUP(A412,'Raw Data - Approved 2014 SWCAP'!$F$4:$R$588,9,FALSE),0)</f>
        <v>14</v>
      </c>
      <c r="L412" s="1">
        <f t="shared" si="15"/>
        <v>0</v>
      </c>
    </row>
    <row r="413" spans="1:12">
      <c r="A413" s="1" t="s">
        <v>1073</v>
      </c>
      <c r="B413" s="1">
        <v>442</v>
      </c>
      <c r="C413" s="1" t="s">
        <v>449</v>
      </c>
      <c r="D413" s="1">
        <v>20.050030003790674</v>
      </c>
      <c r="E413" s="1">
        <v>10.9060925680674</v>
      </c>
      <c r="G413" s="1">
        <v>9.1439374357233181</v>
      </c>
      <c r="H413" s="1">
        <v>19.994619674697422</v>
      </c>
      <c r="I413" s="1">
        <f t="shared" si="14"/>
        <v>29.138557110420741</v>
      </c>
      <c r="K413" s="1">
        <f>IFERROR(VLOOKUP(A413,'Raw Data - Approved 2014 SWCAP'!$F$4:$R$588,9,FALSE),0)</f>
        <v>11</v>
      </c>
      <c r="L413" s="1">
        <f t="shared" si="15"/>
        <v>0</v>
      </c>
    </row>
    <row r="414" spans="1:12">
      <c r="A414" s="1" t="s">
        <v>1074</v>
      </c>
      <c r="B414" s="1">
        <v>443</v>
      </c>
      <c r="C414" s="1" t="s">
        <v>450</v>
      </c>
      <c r="D414" s="1">
        <v>59.787193540715187</v>
      </c>
      <c r="E414" s="1">
        <v>60.541694964468398</v>
      </c>
      <c r="G414" s="1">
        <v>-0.75450142375322893</v>
      </c>
      <c r="H414" s="1">
        <v>59.621965455319454</v>
      </c>
      <c r="I414" s="1">
        <f t="shared" si="14"/>
        <v>58.867464031566229</v>
      </c>
      <c r="K414" s="1">
        <f>IFERROR(VLOOKUP(A414,'Raw Data - Approved 2014 SWCAP'!$F$4:$R$588,9,FALSE),0)</f>
        <v>61</v>
      </c>
      <c r="L414" s="1">
        <f t="shared" si="15"/>
        <v>0</v>
      </c>
    </row>
    <row r="415" spans="1:12">
      <c r="A415" s="1" t="s">
        <v>1075</v>
      </c>
      <c r="B415" s="1">
        <v>444</v>
      </c>
      <c r="C415" s="1" t="s">
        <v>451</v>
      </c>
      <c r="D415" s="1">
        <v>139.98731355587788</v>
      </c>
      <c r="E415" s="1">
        <v>115.587406272588</v>
      </c>
      <c r="G415" s="1">
        <v>24.399907283289966</v>
      </c>
      <c r="H415" s="1">
        <v>139.60044415410914</v>
      </c>
      <c r="I415" s="1">
        <f t="shared" si="14"/>
        <v>164.0003514373991</v>
      </c>
      <c r="K415" s="1">
        <f>IFERROR(VLOOKUP(A415,'Raw Data - Approved 2014 SWCAP'!$F$4:$R$588,9,FALSE),0)</f>
        <v>116</v>
      </c>
      <c r="L415" s="1">
        <f t="shared" si="15"/>
        <v>0</v>
      </c>
    </row>
    <row r="416" spans="1:12">
      <c r="A416" s="1" t="s">
        <v>1076</v>
      </c>
      <c r="B416" s="1">
        <v>445</v>
      </c>
      <c r="C416" s="1" t="s">
        <v>452</v>
      </c>
      <c r="D416" s="1">
        <v>1594.0654309022859</v>
      </c>
      <c r="E416" s="1">
        <v>573.21392040826504</v>
      </c>
      <c r="G416" s="1">
        <v>1020.8515104940212</v>
      </c>
      <c r="H416" s="1">
        <v>1589.6599097070095</v>
      </c>
      <c r="I416" s="1">
        <f t="shared" si="14"/>
        <v>2610.5114202010309</v>
      </c>
      <c r="K416" s="1">
        <f>IFERROR(VLOOKUP(A416,'Raw Data - Approved 2014 SWCAP'!$F$4:$R$588,9,FALSE),0)</f>
        <v>573</v>
      </c>
      <c r="L416" s="1">
        <f t="shared" si="15"/>
        <v>0</v>
      </c>
    </row>
    <row r="417" spans="1:12">
      <c r="A417" s="1" t="s">
        <v>1077</v>
      </c>
      <c r="B417" s="1">
        <v>446</v>
      </c>
      <c r="C417" s="1" t="s">
        <v>453</v>
      </c>
      <c r="D417" s="1">
        <v>387.02908595552498</v>
      </c>
      <c r="E417" s="1">
        <v>369.77665037872498</v>
      </c>
      <c r="G417" s="1">
        <v>17.252435576800195</v>
      </c>
      <c r="H417" s="1">
        <v>385.95949109619545</v>
      </c>
      <c r="I417" s="1">
        <f t="shared" si="14"/>
        <v>403.21192667299567</v>
      </c>
      <c r="K417" s="1">
        <f>IFERROR(VLOOKUP(A417,'Raw Data - Approved 2014 SWCAP'!$F$4:$R$588,9,FALSE),0)</f>
        <v>370</v>
      </c>
      <c r="L417" s="1">
        <f t="shared" si="15"/>
        <v>0</v>
      </c>
    </row>
    <row r="418" spans="1:12">
      <c r="A418" s="1" t="s">
        <v>1078</v>
      </c>
      <c r="B418" s="1">
        <v>447</v>
      </c>
      <c r="C418" s="1" t="s">
        <v>454</v>
      </c>
      <c r="D418" s="1">
        <v>0</v>
      </c>
      <c r="E418" s="1">
        <v>1007.557436992</v>
      </c>
      <c r="G418" s="1">
        <v>-1007.5574369919958</v>
      </c>
      <c r="H418" s="1">
        <v>0</v>
      </c>
      <c r="I418" s="1">
        <f t="shared" si="14"/>
        <v>-1007.5574369919958</v>
      </c>
      <c r="K418" s="1">
        <f>IFERROR(VLOOKUP(A418,'Raw Data - Approved 2014 SWCAP'!$F$4:$R$588,9,FALSE),0)</f>
        <v>1008</v>
      </c>
      <c r="L418" s="1">
        <f t="shared" si="15"/>
        <v>0</v>
      </c>
    </row>
    <row r="419" spans="1:12">
      <c r="A419" s="1" t="s">
        <v>1079</v>
      </c>
      <c r="B419" s="1">
        <v>448</v>
      </c>
      <c r="C419" s="1" t="s">
        <v>455</v>
      </c>
      <c r="D419" s="1">
        <v>2.9938958829189701</v>
      </c>
      <c r="E419" s="1">
        <v>3.0914908066962599</v>
      </c>
      <c r="G419" s="1">
        <v>-9.7594923777289622E-2</v>
      </c>
      <c r="H419" s="1">
        <v>2.9856219423756332</v>
      </c>
      <c r="I419" s="1">
        <f t="shared" si="14"/>
        <v>2.8880270185983434</v>
      </c>
      <c r="K419" s="1">
        <f>IFERROR(VLOOKUP(A419,'Raw Data - Approved 2014 SWCAP'!$F$4:$R$588,9,FALSE),0)</f>
        <v>3</v>
      </c>
      <c r="L419" s="1">
        <f t="shared" si="15"/>
        <v>0</v>
      </c>
    </row>
    <row r="420" spans="1:12">
      <c r="A420" s="1" t="s">
        <v>1080</v>
      </c>
      <c r="B420" s="1">
        <v>449</v>
      </c>
      <c r="C420" s="1" t="s">
        <v>456</v>
      </c>
      <c r="D420" s="1">
        <v>33.386475300429723</v>
      </c>
      <c r="E420" s="1">
        <v>58.566575837968003</v>
      </c>
      <c r="G420" s="1">
        <v>-25.180100537538301</v>
      </c>
      <c r="H420" s="1">
        <v>33.294208327097969</v>
      </c>
      <c r="I420" s="1">
        <f t="shared" si="14"/>
        <v>8.114107789559668</v>
      </c>
      <c r="K420" s="1">
        <f>IFERROR(VLOOKUP(A420,'Raw Data - Approved 2014 SWCAP'!$F$4:$R$588,9,FALSE),0)</f>
        <v>59</v>
      </c>
      <c r="L420" s="1">
        <f t="shared" si="15"/>
        <v>0</v>
      </c>
    </row>
    <row r="421" spans="1:12">
      <c r="A421" s="1" t="s">
        <v>1081</v>
      </c>
      <c r="B421" s="1">
        <v>450</v>
      </c>
      <c r="C421" s="1" t="s">
        <v>457</v>
      </c>
      <c r="D421" s="1">
        <v>8.709515295764275</v>
      </c>
      <c r="E421" s="1">
        <v>5.8394826348707101</v>
      </c>
      <c r="G421" s="1">
        <v>2.8700326608935636</v>
      </c>
      <c r="H421" s="1">
        <v>8.6854456505472957</v>
      </c>
      <c r="I421" s="1">
        <f t="shared" si="14"/>
        <v>11.55547831144086</v>
      </c>
      <c r="K421" s="1">
        <f>IFERROR(VLOOKUP(A421,'Raw Data - Approved 2014 SWCAP'!$F$4:$R$588,9,FALSE),0)</f>
        <v>6</v>
      </c>
      <c r="L421" s="1">
        <f t="shared" si="15"/>
        <v>0</v>
      </c>
    </row>
    <row r="422" spans="1:12">
      <c r="A422" s="1" t="s">
        <v>1082</v>
      </c>
      <c r="B422" s="1">
        <v>451</v>
      </c>
      <c r="C422" s="1" t="s">
        <v>458</v>
      </c>
      <c r="D422" s="1">
        <v>0.36289647065684483</v>
      </c>
      <c r="E422" s="1">
        <v>0.343498978521807</v>
      </c>
      <c r="G422" s="1">
        <v>1.9397492135038222E-2</v>
      </c>
      <c r="H422" s="1">
        <v>0.36189356877280399</v>
      </c>
      <c r="I422" s="1">
        <f t="shared" si="14"/>
        <v>0.38129106090784221</v>
      </c>
      <c r="K422" s="1">
        <f>IFERROR(VLOOKUP(A422,'Raw Data - Approved 2014 SWCAP'!$F$4:$R$588,9,FALSE),0)</f>
        <v>0</v>
      </c>
      <c r="L422" s="1">
        <f t="shared" si="15"/>
        <v>0</v>
      </c>
    </row>
    <row r="423" spans="1:12">
      <c r="A423" s="1" t="s">
        <v>1255</v>
      </c>
      <c r="B423" s="1">
        <v>452</v>
      </c>
      <c r="C423" s="1" t="s">
        <v>459</v>
      </c>
      <c r="D423" s="1">
        <v>0.63506882364947848</v>
      </c>
      <c r="E423" s="1">
        <v>0</v>
      </c>
      <c r="G423" s="1">
        <v>0</v>
      </c>
      <c r="H423" s="1">
        <v>0.63331374535240703</v>
      </c>
      <c r="I423" s="1">
        <f t="shared" si="14"/>
        <v>0.63331374535240703</v>
      </c>
      <c r="K423" s="1">
        <f>IFERROR(VLOOKUP(A423,'Raw Data - Approved 2014 SWCAP'!$F$4:$R$588,9,FALSE),0)</f>
        <v>0</v>
      </c>
      <c r="L423" s="1">
        <f t="shared" si="15"/>
        <v>0</v>
      </c>
    </row>
    <row r="424" spans="1:12">
      <c r="A424" s="1" t="s">
        <v>1083</v>
      </c>
      <c r="B424" s="1">
        <v>453</v>
      </c>
      <c r="C424" s="1" t="s">
        <v>460</v>
      </c>
      <c r="D424" s="1">
        <v>3.5382405889042374</v>
      </c>
      <c r="E424" s="1">
        <v>5.7536078902402599</v>
      </c>
      <c r="G424" s="1">
        <v>-2.2153673013360238</v>
      </c>
      <c r="H424" s="1">
        <v>3.528462295534839</v>
      </c>
      <c r="I424" s="1">
        <f t="shared" si="14"/>
        <v>1.3130949941988153</v>
      </c>
      <c r="K424" s="1">
        <f>IFERROR(VLOOKUP(A424,'Raw Data - Approved 2014 SWCAP'!$F$4:$R$588,9,FALSE),0)</f>
        <v>6</v>
      </c>
      <c r="L424" s="1">
        <f t="shared" si="15"/>
        <v>0</v>
      </c>
    </row>
    <row r="425" spans="1:12">
      <c r="A425" s="1" t="s">
        <v>1256</v>
      </c>
      <c r="B425" s="1">
        <v>454</v>
      </c>
      <c r="C425" s="1" t="s">
        <v>461</v>
      </c>
      <c r="D425" s="1">
        <v>237.87863651556179</v>
      </c>
      <c r="E425" s="1">
        <v>0</v>
      </c>
      <c r="G425" s="1">
        <v>0</v>
      </c>
      <c r="H425" s="1">
        <v>237.22123433057303</v>
      </c>
      <c r="I425" s="1">
        <f t="shared" si="14"/>
        <v>237.22123433057303</v>
      </c>
      <c r="K425" s="1">
        <f>IFERROR(VLOOKUP(A425,'Raw Data - Approved 2014 SWCAP'!$F$4:$R$588,9,FALSE),0)</f>
        <v>0</v>
      </c>
      <c r="L425" s="1">
        <f t="shared" si="15"/>
        <v>0</v>
      </c>
    </row>
    <row r="426" spans="1:12">
      <c r="A426" s="1" t="s">
        <v>1084</v>
      </c>
      <c r="B426" s="1">
        <v>455</v>
      </c>
      <c r="C426" s="1" t="s">
        <v>462</v>
      </c>
      <c r="D426" s="1">
        <v>4303.8273366455214</v>
      </c>
      <c r="E426" s="1">
        <v>11660</v>
      </c>
      <c r="F426" s="1">
        <f>11761.4609712424-E426</f>
        <v>101.46097124240077</v>
      </c>
      <c r="G426" s="1">
        <v>-7457.6336345968894</v>
      </c>
      <c r="H426" s="1">
        <v>4291.9330586129036</v>
      </c>
      <c r="I426" s="1">
        <f t="shared" si="14"/>
        <v>-3165.7005759839858</v>
      </c>
      <c r="K426" s="1">
        <f>IFERROR(VLOOKUP(A426,'Raw Data - Approved 2014 SWCAP'!$F$4:$R$588,9,FALSE),0)</f>
        <v>11660</v>
      </c>
      <c r="L426" s="1">
        <f t="shared" si="15"/>
        <v>0</v>
      </c>
    </row>
    <row r="427" spans="1:12">
      <c r="A427" s="1" t="s">
        <v>1085</v>
      </c>
      <c r="B427" s="1">
        <v>456</v>
      </c>
      <c r="C427" s="1" t="s">
        <v>463</v>
      </c>
      <c r="D427" s="1">
        <v>1956.7377697817071</v>
      </c>
      <c r="E427" s="1">
        <v>1794.6104132871801</v>
      </c>
      <c r="G427" s="1">
        <v>162.1273564945287</v>
      </c>
      <c r="H427" s="1">
        <v>1951.3301228229589</v>
      </c>
      <c r="I427" s="1">
        <f t="shared" si="14"/>
        <v>2113.4574793174875</v>
      </c>
      <c r="K427" s="1">
        <f>IFERROR(VLOOKUP(A427,'Raw Data - Approved 2014 SWCAP'!$F$4:$R$588,9,FALSE),0)</f>
        <v>1795</v>
      </c>
      <c r="L427" s="1">
        <f t="shared" si="15"/>
        <v>0</v>
      </c>
    </row>
    <row r="428" spans="1:12">
      <c r="A428" s="1" t="s">
        <v>1086</v>
      </c>
      <c r="B428" s="1">
        <v>457</v>
      </c>
      <c r="C428" s="1" t="s">
        <v>464</v>
      </c>
      <c r="D428" s="1">
        <v>2.3588270592694918</v>
      </c>
      <c r="E428" s="1">
        <v>0.42937372315225802</v>
      </c>
      <c r="G428" s="1">
        <v>1.9294533361172332</v>
      </c>
      <c r="H428" s="1">
        <v>2.3523081970232265</v>
      </c>
      <c r="I428" s="1">
        <f t="shared" si="14"/>
        <v>4.2817615331404593</v>
      </c>
      <c r="K428" s="1">
        <f>IFERROR(VLOOKUP(A428,'Raw Data - Approved 2014 SWCAP'!$F$4:$R$588,9,FALSE),0)</f>
        <v>0</v>
      </c>
      <c r="L428" s="1">
        <f t="shared" si="15"/>
        <v>0</v>
      </c>
    </row>
    <row r="429" spans="1:12">
      <c r="A429" s="1" t="s">
        <v>1087</v>
      </c>
      <c r="B429" s="1">
        <v>458</v>
      </c>
      <c r="C429" s="1" t="s">
        <v>465</v>
      </c>
      <c r="D429" s="1">
        <v>6.5321364718232076</v>
      </c>
      <c r="E429" s="1">
        <v>4.7231109546748398</v>
      </c>
      <c r="G429" s="1">
        <v>1.8090255171483662</v>
      </c>
      <c r="H429" s="1">
        <v>6.5140842379104731</v>
      </c>
      <c r="I429" s="1">
        <f t="shared" si="14"/>
        <v>8.3231097550588391</v>
      </c>
      <c r="K429" s="1">
        <f>IFERROR(VLOOKUP(A429,'Raw Data - Approved 2014 SWCAP'!$F$4:$R$588,9,FALSE),0)</f>
        <v>5</v>
      </c>
      <c r="L429" s="1">
        <f t="shared" si="15"/>
        <v>0</v>
      </c>
    </row>
    <row r="430" spans="1:12">
      <c r="A430" s="1" t="s">
        <v>1088</v>
      </c>
      <c r="B430" s="1">
        <v>459</v>
      </c>
      <c r="C430" s="1" t="s">
        <v>466</v>
      </c>
      <c r="D430" s="1">
        <v>26.945062946270728</v>
      </c>
      <c r="E430" s="1">
        <v>10.7343430788065</v>
      </c>
      <c r="G430" s="1">
        <v>16.210719867464274</v>
      </c>
      <c r="H430" s="1">
        <v>26.870597481380695</v>
      </c>
      <c r="I430" s="1">
        <f t="shared" si="14"/>
        <v>43.081317348844969</v>
      </c>
      <c r="K430" s="1">
        <f>IFERROR(VLOOKUP(A430,'Raw Data - Approved 2014 SWCAP'!$F$4:$R$588,9,FALSE),0)</f>
        <v>11</v>
      </c>
      <c r="L430" s="1">
        <f t="shared" si="15"/>
        <v>0</v>
      </c>
    </row>
    <row r="431" spans="1:12">
      <c r="A431" s="1" t="s">
        <v>1089</v>
      </c>
      <c r="B431" s="1">
        <v>460</v>
      </c>
      <c r="C431" s="1" t="s">
        <v>467</v>
      </c>
      <c r="D431" s="1">
        <v>22.862477651381223</v>
      </c>
      <c r="E431" s="1">
        <v>16.745575202938099</v>
      </c>
      <c r="G431" s="1">
        <v>6.1169024484431516</v>
      </c>
      <c r="H431" s="1">
        <v>22.799294832686652</v>
      </c>
      <c r="I431" s="1">
        <f t="shared" si="14"/>
        <v>28.916197281129804</v>
      </c>
      <c r="K431" s="1">
        <f>IFERROR(VLOOKUP(A431,'Raw Data - Approved 2014 SWCAP'!$F$4:$R$588,9,FALSE),0)</f>
        <v>17</v>
      </c>
      <c r="L431" s="1">
        <f t="shared" si="15"/>
        <v>0</v>
      </c>
    </row>
    <row r="432" spans="1:12">
      <c r="A432" s="1" t="s">
        <v>1090</v>
      </c>
      <c r="B432" s="1">
        <v>461</v>
      </c>
      <c r="C432" s="1" t="s">
        <v>468</v>
      </c>
      <c r="D432" s="1">
        <v>25.402752945979138</v>
      </c>
      <c r="E432" s="1">
        <v>18.9783185633298</v>
      </c>
      <c r="G432" s="1">
        <v>6.4244343826493235</v>
      </c>
      <c r="H432" s="1">
        <v>25.332549814096279</v>
      </c>
      <c r="I432" s="1">
        <f t="shared" si="14"/>
        <v>31.756984196745602</v>
      </c>
      <c r="K432" s="1">
        <f>IFERROR(VLOOKUP(A432,'Raw Data - Approved 2014 SWCAP'!$F$4:$R$588,9,FALSE),0)</f>
        <v>19</v>
      </c>
      <c r="L432" s="1">
        <f t="shared" si="15"/>
        <v>0</v>
      </c>
    </row>
    <row r="433" spans="1:12">
      <c r="A433" s="1" t="s">
        <v>1091</v>
      </c>
      <c r="B433" s="1">
        <v>462</v>
      </c>
      <c r="C433" s="1" t="s">
        <v>469</v>
      </c>
      <c r="D433" s="1">
        <v>28274.611360274601</v>
      </c>
      <c r="E433" s="1">
        <v>17897</v>
      </c>
      <c r="F433" s="1">
        <f>17893.9295003095-E433</f>
        <v>-3.0704996905005828</v>
      </c>
      <c r="G433" s="1">
        <v>10380.681859965109</v>
      </c>
      <c r="H433" s="1">
        <v>28196.467130519388</v>
      </c>
      <c r="I433" s="1">
        <f t="shared" si="14"/>
        <v>38577.148990484493</v>
      </c>
      <c r="K433" s="1">
        <f>IFERROR(VLOOKUP(A433,'Raw Data - Approved 2014 SWCAP'!$F$4:$R$588,9,FALSE),0)</f>
        <v>17897</v>
      </c>
      <c r="L433" s="1">
        <f t="shared" si="15"/>
        <v>0</v>
      </c>
    </row>
    <row r="434" spans="1:12">
      <c r="A434" s="1" t="s">
        <v>1092</v>
      </c>
      <c r="B434" s="1">
        <v>463</v>
      </c>
      <c r="C434" s="1" t="s">
        <v>470</v>
      </c>
      <c r="D434" s="1">
        <v>608.94027776218559</v>
      </c>
      <c r="E434" s="1">
        <v>752.21781964885804</v>
      </c>
      <c r="G434" s="1">
        <v>-143.27754188667231</v>
      </c>
      <c r="H434" s="1">
        <v>607.25740840076503</v>
      </c>
      <c r="I434" s="1">
        <f t="shared" si="14"/>
        <v>463.97986651409269</v>
      </c>
      <c r="K434" s="1">
        <f>IFERROR(VLOOKUP(A434,'Raw Data - Approved 2014 SWCAP'!$F$4:$R$588,9,FALSE),0)</f>
        <v>752</v>
      </c>
      <c r="L434" s="1">
        <f t="shared" si="15"/>
        <v>0</v>
      </c>
    </row>
    <row r="435" spans="1:12">
      <c r="A435" s="1" t="s">
        <v>1093</v>
      </c>
      <c r="B435" s="1">
        <v>464</v>
      </c>
      <c r="C435" s="1" t="s">
        <v>471</v>
      </c>
      <c r="D435" s="1">
        <v>34.565888830064466</v>
      </c>
      <c r="E435" s="1">
        <v>54.530462840336803</v>
      </c>
      <c r="G435" s="1">
        <v>-19.964574010272329</v>
      </c>
      <c r="H435" s="1">
        <v>34.470362425609579</v>
      </c>
      <c r="I435" s="1">
        <f t="shared" si="14"/>
        <v>14.50578841533725</v>
      </c>
      <c r="K435" s="1">
        <f>IFERROR(VLOOKUP(A435,'Raw Data - Approved 2014 SWCAP'!$F$4:$R$588,9,FALSE),0)</f>
        <v>55</v>
      </c>
      <c r="L435" s="1">
        <f t="shared" si="15"/>
        <v>0</v>
      </c>
    </row>
    <row r="436" spans="1:12">
      <c r="A436" s="1" t="s">
        <v>1094</v>
      </c>
      <c r="B436" s="1">
        <v>465</v>
      </c>
      <c r="C436" s="1" t="s">
        <v>472</v>
      </c>
      <c r="D436" s="1">
        <v>2.3588270592694918</v>
      </c>
      <c r="E436" s="1">
        <v>3.0914908066962599</v>
      </c>
      <c r="G436" s="1">
        <v>-0.73266374742676821</v>
      </c>
      <c r="H436" s="1">
        <v>2.3523081970232265</v>
      </c>
      <c r="I436" s="1">
        <f t="shared" si="14"/>
        <v>1.6196444495964584</v>
      </c>
      <c r="K436" s="1">
        <f>IFERROR(VLOOKUP(A436,'Raw Data - Approved 2014 SWCAP'!$F$4:$R$588,9,FALSE),0)</f>
        <v>3</v>
      </c>
      <c r="L436" s="1">
        <f t="shared" si="15"/>
        <v>0</v>
      </c>
    </row>
    <row r="437" spans="1:12">
      <c r="A437" s="1" t="s">
        <v>1095</v>
      </c>
      <c r="B437" s="1">
        <v>466</v>
      </c>
      <c r="C437" s="1" t="s">
        <v>473</v>
      </c>
      <c r="D437" s="1">
        <v>833.48246898110835</v>
      </c>
      <c r="E437" s="1">
        <v>801.38311689137504</v>
      </c>
      <c r="G437" s="1">
        <v>32.099352089733543</v>
      </c>
      <c r="H437" s="1">
        <v>831.1790540789375</v>
      </c>
      <c r="I437" s="1">
        <f t="shared" si="14"/>
        <v>863.27840616867104</v>
      </c>
      <c r="K437" s="1">
        <f>IFERROR(VLOOKUP(A437,'Raw Data - Approved 2014 SWCAP'!$F$4:$R$588,9,FALSE),0)</f>
        <v>801</v>
      </c>
      <c r="L437" s="1">
        <f t="shared" si="15"/>
        <v>0</v>
      </c>
    </row>
    <row r="438" spans="1:12">
      <c r="A438" s="1" t="s">
        <v>1096</v>
      </c>
      <c r="B438" s="1">
        <v>467</v>
      </c>
      <c r="C438" s="1" t="s">
        <v>474</v>
      </c>
      <c r="D438" s="1">
        <v>20.685098827440154</v>
      </c>
      <c r="E438" s="1">
        <v>16.917324692198999</v>
      </c>
      <c r="G438" s="1">
        <v>3.7677741352411798</v>
      </c>
      <c r="H438" s="1">
        <v>20.627933420049828</v>
      </c>
      <c r="I438" s="1">
        <f t="shared" si="14"/>
        <v>24.395707555291008</v>
      </c>
      <c r="K438" s="1">
        <f>IFERROR(VLOOKUP(A438,'Raw Data - Approved 2014 SWCAP'!$F$4:$R$588,9,FALSE),0)</f>
        <v>17</v>
      </c>
      <c r="L438" s="1">
        <f t="shared" si="15"/>
        <v>0</v>
      </c>
    </row>
    <row r="439" spans="1:12">
      <c r="A439" s="1" t="s">
        <v>1097</v>
      </c>
      <c r="B439" s="1">
        <v>468</v>
      </c>
      <c r="C439" s="1" t="s">
        <v>475</v>
      </c>
      <c r="D439" s="1">
        <v>488.09575303345628</v>
      </c>
      <c r="E439" s="1">
        <v>487.76854950096498</v>
      </c>
      <c r="G439" s="1">
        <v>0.327203532490913</v>
      </c>
      <c r="H439" s="1">
        <v>486.74684999942139</v>
      </c>
      <c r="I439" s="1">
        <f t="shared" si="14"/>
        <v>487.07405353191228</v>
      </c>
      <c r="K439" s="1">
        <f>IFERROR(VLOOKUP(A439,'Raw Data - Approved 2014 SWCAP'!$F$4:$R$588,9,FALSE),0)</f>
        <v>488</v>
      </c>
      <c r="L439" s="1">
        <f t="shared" si="15"/>
        <v>0</v>
      </c>
    </row>
    <row r="440" spans="1:12">
      <c r="A440" s="1" t="s">
        <v>1099</v>
      </c>
      <c r="B440" s="1">
        <v>470</v>
      </c>
      <c r="C440" s="1" t="s">
        <v>477</v>
      </c>
      <c r="D440" s="1">
        <v>373.23902007056489</v>
      </c>
      <c r="E440" s="1">
        <v>840.657256828345</v>
      </c>
      <c r="G440" s="1">
        <v>-467.41823675778011</v>
      </c>
      <c r="H440" s="1">
        <v>372.20753548282886</v>
      </c>
      <c r="I440" s="1">
        <f t="shared" si="14"/>
        <v>-95.210701274951248</v>
      </c>
      <c r="K440" s="1">
        <f>IFERROR(VLOOKUP(A440,'Raw Data - Approved 2014 SWCAP'!$F$4:$R$588,9,FALSE),0)</f>
        <v>841</v>
      </c>
      <c r="L440" s="1">
        <f t="shared" si="15"/>
        <v>0</v>
      </c>
    </row>
    <row r="441" spans="1:12">
      <c r="A441" s="1" t="s">
        <v>1100</v>
      </c>
      <c r="B441" s="1">
        <v>471</v>
      </c>
      <c r="C441" s="1" t="s">
        <v>478</v>
      </c>
      <c r="D441" s="1">
        <v>44.091921184806644</v>
      </c>
      <c r="E441" s="1">
        <v>53.070592181619098</v>
      </c>
      <c r="G441" s="1">
        <v>-8.9786709968124754</v>
      </c>
      <c r="H441" s="1">
        <v>43.970068605895683</v>
      </c>
      <c r="I441" s="1">
        <f t="shared" si="14"/>
        <v>34.991397609083208</v>
      </c>
      <c r="K441" s="1">
        <f>IFERROR(VLOOKUP(A441,'Raw Data - Approved 2014 SWCAP'!$F$4:$R$588,9,FALSE),0)</f>
        <v>53</v>
      </c>
      <c r="L441" s="1">
        <f t="shared" si="15"/>
        <v>0</v>
      </c>
    </row>
    <row r="442" spans="1:12">
      <c r="A442" s="1" t="s">
        <v>1102</v>
      </c>
      <c r="B442" s="1">
        <v>473</v>
      </c>
      <c r="C442" s="1" t="s">
        <v>480</v>
      </c>
      <c r="D442" s="1">
        <v>437.4716953768264</v>
      </c>
      <c r="E442" s="1">
        <v>608.25081621748905</v>
      </c>
      <c r="G442" s="1">
        <v>-170.77912084066261</v>
      </c>
      <c r="H442" s="1">
        <v>436.26269715561523</v>
      </c>
      <c r="I442" s="1">
        <f t="shared" si="14"/>
        <v>265.48357631495264</v>
      </c>
      <c r="K442" s="1">
        <f>IFERROR(VLOOKUP(A442,'Raw Data - Approved 2014 SWCAP'!$F$4:$R$588,9,FALSE),0)</f>
        <v>608</v>
      </c>
      <c r="L442" s="1">
        <f t="shared" si="15"/>
        <v>0</v>
      </c>
    </row>
    <row r="443" spans="1:12">
      <c r="A443" s="1" t="s">
        <v>1103</v>
      </c>
      <c r="B443" s="1">
        <v>474</v>
      </c>
      <c r="C443" s="1" t="s">
        <v>481</v>
      </c>
      <c r="D443" s="1">
        <v>28.396648828898108</v>
      </c>
      <c r="E443" s="1">
        <v>23.357930539482901</v>
      </c>
      <c r="G443" s="1">
        <v>5.0387182894152591</v>
      </c>
      <c r="H443" s="1">
        <v>28.318171756471912</v>
      </c>
      <c r="I443" s="1">
        <f t="shared" si="14"/>
        <v>33.35689004588717</v>
      </c>
      <c r="K443" s="1">
        <f>IFERROR(VLOOKUP(A443,'Raw Data - Approved 2014 SWCAP'!$F$4:$R$588,9,FALSE),0)</f>
        <v>23</v>
      </c>
      <c r="L443" s="1">
        <f t="shared" si="15"/>
        <v>0</v>
      </c>
    </row>
    <row r="444" spans="1:12">
      <c r="A444" s="1" t="s">
        <v>1104</v>
      </c>
      <c r="B444" s="1">
        <v>475</v>
      </c>
      <c r="C444" s="1" t="s">
        <v>482</v>
      </c>
      <c r="D444" s="1">
        <v>62.690365305969948</v>
      </c>
      <c r="E444" s="1">
        <v>86.389993098234399</v>
      </c>
      <c r="G444" s="1">
        <v>-23.699627792264415</v>
      </c>
      <c r="H444" s="1">
        <v>62.517114005501888</v>
      </c>
      <c r="I444" s="1">
        <f t="shared" si="14"/>
        <v>38.817486213237473</v>
      </c>
      <c r="K444" s="1">
        <f>IFERROR(VLOOKUP(A444,'Raw Data - Approved 2014 SWCAP'!$F$4:$R$588,9,FALSE),0)</f>
        <v>86</v>
      </c>
      <c r="L444" s="1">
        <f t="shared" si="15"/>
        <v>0</v>
      </c>
    </row>
    <row r="445" spans="1:12">
      <c r="A445" s="1" t="s">
        <v>1105</v>
      </c>
      <c r="B445" s="1">
        <v>476</v>
      </c>
      <c r="C445" s="1" t="s">
        <v>483</v>
      </c>
      <c r="D445" s="1">
        <v>28.124476475905471</v>
      </c>
      <c r="E445" s="1">
        <v>39.674132019268697</v>
      </c>
      <c r="G445" s="1">
        <v>-11.54965554336319</v>
      </c>
      <c r="H445" s="1">
        <v>28.046751579892309</v>
      </c>
      <c r="I445" s="1">
        <f t="shared" si="14"/>
        <v>16.497096036529118</v>
      </c>
      <c r="K445" s="1">
        <f>IFERROR(VLOOKUP(A445,'Raw Data - Approved 2014 SWCAP'!$F$4:$R$588,9,FALSE),0)</f>
        <v>40</v>
      </c>
      <c r="L445" s="1">
        <f t="shared" si="15"/>
        <v>0</v>
      </c>
    </row>
    <row r="446" spans="1:12">
      <c r="A446" s="1" t="s">
        <v>1106</v>
      </c>
      <c r="B446" s="1">
        <v>477</v>
      </c>
      <c r="C446" s="1" t="s">
        <v>484</v>
      </c>
      <c r="D446" s="1">
        <v>48.355954715024573</v>
      </c>
      <c r="E446" s="1">
        <v>26.792920324700901</v>
      </c>
      <c r="G446" s="1">
        <v>21.563034390323658</v>
      </c>
      <c r="H446" s="1">
        <v>48.222318038976134</v>
      </c>
      <c r="I446" s="1">
        <f t="shared" si="14"/>
        <v>69.785352429299792</v>
      </c>
      <c r="K446" s="1">
        <f>IFERROR(VLOOKUP(A446,'Raw Data - Approved 2014 SWCAP'!$F$4:$R$588,9,FALSE),0)</f>
        <v>27</v>
      </c>
      <c r="L446" s="1">
        <f t="shared" si="15"/>
        <v>0</v>
      </c>
    </row>
    <row r="447" spans="1:12">
      <c r="A447" s="1" t="s">
        <v>1107</v>
      </c>
      <c r="B447" s="1">
        <v>478</v>
      </c>
      <c r="C447" s="1" t="s">
        <v>485</v>
      </c>
      <c r="D447" s="1">
        <v>268.63411240372938</v>
      </c>
      <c r="E447" s="1">
        <v>326.581653829608</v>
      </c>
      <c r="G447" s="1">
        <v>-57.947541425878242</v>
      </c>
      <c r="H447" s="1">
        <v>267.89171428406814</v>
      </c>
      <c r="I447" s="1">
        <f t="shared" si="14"/>
        <v>209.94417285818992</v>
      </c>
      <c r="K447" s="1">
        <f>IFERROR(VLOOKUP(A447,'Raw Data - Approved 2014 SWCAP'!$F$4:$R$588,9,FALSE),0)</f>
        <v>327</v>
      </c>
      <c r="L447" s="1">
        <f t="shared" si="15"/>
        <v>0</v>
      </c>
    </row>
    <row r="448" spans="1:12">
      <c r="A448" s="1" t="s">
        <v>1108</v>
      </c>
      <c r="B448" s="1">
        <v>479</v>
      </c>
      <c r="C448" s="1" t="s">
        <v>486</v>
      </c>
      <c r="D448" s="1">
        <v>211.02429768695524</v>
      </c>
      <c r="E448" s="1">
        <v>193.04642592925501</v>
      </c>
      <c r="G448" s="1">
        <v>17.977871757699955</v>
      </c>
      <c r="H448" s="1">
        <v>210.4411102413855</v>
      </c>
      <c r="I448" s="1">
        <f t="shared" si="14"/>
        <v>228.41898199908545</v>
      </c>
      <c r="K448" s="1">
        <f>IFERROR(VLOOKUP(A448,'Raw Data - Approved 2014 SWCAP'!$F$4:$R$588,9,FALSE),0)</f>
        <v>193</v>
      </c>
      <c r="L448" s="1">
        <f t="shared" si="15"/>
        <v>0</v>
      </c>
    </row>
    <row r="449" spans="1:12">
      <c r="A449" s="1" t="s">
        <v>1109</v>
      </c>
      <c r="B449" s="1">
        <v>480</v>
      </c>
      <c r="C449" s="1" t="s">
        <v>487</v>
      </c>
      <c r="D449" s="1">
        <v>496.53309597622791</v>
      </c>
      <c r="E449" s="1">
        <v>0.25762423389135503</v>
      </c>
      <c r="G449" s="1">
        <v>496.27547174233655</v>
      </c>
      <c r="H449" s="1">
        <v>495.16087547338907</v>
      </c>
      <c r="I449" s="1">
        <f t="shared" si="14"/>
        <v>991.43634721572562</v>
      </c>
      <c r="K449" s="1">
        <f>IFERROR(VLOOKUP(A449,'Raw Data - Approved 2014 SWCAP'!$F$4:$R$588,9,FALSE),0)</f>
        <v>0</v>
      </c>
      <c r="L449" s="1">
        <f t="shared" si="15"/>
        <v>0</v>
      </c>
    </row>
    <row r="450" spans="1:12">
      <c r="A450" s="1" t="s">
        <v>1110</v>
      </c>
      <c r="B450" s="1">
        <v>481</v>
      </c>
      <c r="C450" s="1" t="s">
        <v>488</v>
      </c>
      <c r="D450" s="1">
        <v>41.18874941955189</v>
      </c>
      <c r="E450" s="1">
        <v>19.150068052590701</v>
      </c>
      <c r="G450" s="1">
        <v>22.038681366961171</v>
      </c>
      <c r="H450" s="1">
        <v>41.07492005571325</v>
      </c>
      <c r="I450" s="1">
        <f t="shared" si="14"/>
        <v>63.113601422674421</v>
      </c>
      <c r="K450" s="1">
        <f>IFERROR(VLOOKUP(A450,'Raw Data - Approved 2014 SWCAP'!$F$4:$R$588,9,FALSE),0)</f>
        <v>19</v>
      </c>
      <c r="L450" s="1">
        <f t="shared" si="15"/>
        <v>0</v>
      </c>
    </row>
    <row r="451" spans="1:12">
      <c r="A451" s="1" t="s">
        <v>1111</v>
      </c>
      <c r="B451" s="1">
        <v>482</v>
      </c>
      <c r="C451" s="1" t="s">
        <v>489</v>
      </c>
      <c r="D451" s="1">
        <v>0.36289647065684483</v>
      </c>
      <c r="E451" s="1">
        <v>0.51524846778271005</v>
      </c>
      <c r="G451" s="1">
        <v>-0.15235199712586509</v>
      </c>
      <c r="H451" s="1">
        <v>0.36189356877280399</v>
      </c>
      <c r="I451" s="1">
        <f t="shared" si="14"/>
        <v>0.2095415716469389</v>
      </c>
      <c r="K451" s="1">
        <f>IFERROR(VLOOKUP(A451,'Raw Data - Approved 2014 SWCAP'!$F$4:$R$588,9,FALSE),0)</f>
        <v>1</v>
      </c>
      <c r="L451" s="1">
        <f t="shared" si="15"/>
        <v>0</v>
      </c>
    </row>
    <row r="452" spans="1:12">
      <c r="A452" s="1" t="s">
        <v>1112</v>
      </c>
      <c r="B452" s="1">
        <v>483</v>
      </c>
      <c r="C452" s="1" t="s">
        <v>490</v>
      </c>
      <c r="D452" s="1">
        <v>10.705445884376923</v>
      </c>
      <c r="E452" s="1">
        <v>7.8146017613711001</v>
      </c>
      <c r="G452" s="1">
        <v>2.8908441230058224</v>
      </c>
      <c r="H452" s="1">
        <v>10.675860278797719</v>
      </c>
      <c r="I452" s="1">
        <f t="shared" si="14"/>
        <v>13.566704401803541</v>
      </c>
      <c r="K452" s="1">
        <f>IFERROR(VLOOKUP(A452,'Raw Data - Approved 2014 SWCAP'!$F$4:$R$588,9,FALSE),0)</f>
        <v>8</v>
      </c>
      <c r="L452" s="1">
        <f t="shared" si="15"/>
        <v>0</v>
      </c>
    </row>
    <row r="453" spans="1:12">
      <c r="A453" s="1" t="s">
        <v>1113</v>
      </c>
      <c r="B453" s="1">
        <v>484</v>
      </c>
      <c r="C453" s="1" t="s">
        <v>491</v>
      </c>
      <c r="D453" s="1">
        <v>28.487372946562317</v>
      </c>
      <c r="E453" s="1">
        <v>38.214261360550999</v>
      </c>
      <c r="G453" s="1">
        <v>-9.7268884139886662</v>
      </c>
      <c r="H453" s="1">
        <v>28.408645148665116</v>
      </c>
      <c r="I453" s="1">
        <f t="shared" si="14"/>
        <v>18.681756734676448</v>
      </c>
      <c r="K453" s="1">
        <f>IFERROR(VLOOKUP(A453,'Raw Data - Approved 2014 SWCAP'!$F$4:$R$588,9,FALSE),0)</f>
        <v>38</v>
      </c>
      <c r="L453" s="1">
        <f t="shared" si="15"/>
        <v>0</v>
      </c>
    </row>
    <row r="454" spans="1:12">
      <c r="A454" s="1" t="s">
        <v>1114</v>
      </c>
      <c r="B454" s="1">
        <v>485</v>
      </c>
      <c r="C454" s="1" t="s">
        <v>492</v>
      </c>
      <c r="D454" s="1">
        <v>3.0846200005831812</v>
      </c>
      <c r="E454" s="1">
        <v>4.2937372315225799</v>
      </c>
      <c r="G454" s="1">
        <v>-1.2091172309394016</v>
      </c>
      <c r="H454" s="1">
        <v>3.076095334568834</v>
      </c>
      <c r="I454" s="1">
        <f t="shared" si="14"/>
        <v>1.8669781036294324</v>
      </c>
      <c r="K454" s="1">
        <f>IFERROR(VLOOKUP(A454,'Raw Data - Approved 2014 SWCAP'!$F$4:$R$588,9,FALSE),0)</f>
        <v>4</v>
      </c>
      <c r="L454" s="1">
        <f t="shared" si="15"/>
        <v>0</v>
      </c>
    </row>
    <row r="455" spans="1:12">
      <c r="A455" s="1" t="s">
        <v>1115</v>
      </c>
      <c r="B455" s="1">
        <v>486</v>
      </c>
      <c r="C455" s="1" t="s">
        <v>493</v>
      </c>
      <c r="D455" s="1">
        <v>15.876720591236962</v>
      </c>
      <c r="E455" s="1">
        <v>4.80898569930529</v>
      </c>
      <c r="G455" s="1">
        <v>11.06773489193167</v>
      </c>
      <c r="H455" s="1">
        <v>15.832843633810175</v>
      </c>
      <c r="I455" s="1">
        <f t="shared" si="14"/>
        <v>26.900578525741842</v>
      </c>
      <c r="K455" s="1">
        <f>IFERROR(VLOOKUP(A455,'Raw Data - Approved 2014 SWCAP'!$F$4:$R$588,9,FALSE),0)</f>
        <v>5</v>
      </c>
      <c r="L455" s="1">
        <f t="shared" si="15"/>
        <v>0</v>
      </c>
    </row>
    <row r="456" spans="1:12">
      <c r="A456" s="1" t="s">
        <v>1116</v>
      </c>
      <c r="B456" s="1">
        <v>487</v>
      </c>
      <c r="C456" s="1" t="s">
        <v>494</v>
      </c>
      <c r="D456" s="1">
        <v>1.0886894119705344</v>
      </c>
      <c r="E456" s="1">
        <v>5.9253573795011603</v>
      </c>
      <c r="G456" s="1">
        <v>-4.8366679675306292</v>
      </c>
      <c r="H456" s="1">
        <v>1.085680706318412</v>
      </c>
      <c r="I456" s="1">
        <f t="shared" si="14"/>
        <v>-3.7509872612122175</v>
      </c>
      <c r="K456" s="1">
        <f>IFERROR(VLOOKUP(A456,'Raw Data - Approved 2014 SWCAP'!$F$4:$R$588,9,FALSE),0)</f>
        <v>6</v>
      </c>
      <c r="L456" s="1">
        <f t="shared" si="15"/>
        <v>0</v>
      </c>
    </row>
    <row r="457" spans="1:12">
      <c r="A457" s="1" t="s">
        <v>1117</v>
      </c>
      <c r="B457" s="1">
        <v>488</v>
      </c>
      <c r="C457" s="1" t="s">
        <v>495</v>
      </c>
      <c r="D457" s="1">
        <v>12.792100590653781</v>
      </c>
      <c r="E457" s="1">
        <v>2.9197413174353599</v>
      </c>
      <c r="G457" s="1">
        <v>9.8723592732184233</v>
      </c>
      <c r="H457" s="1">
        <v>12.756748299241339</v>
      </c>
      <c r="I457" s="1">
        <f t="shared" si="14"/>
        <v>22.629107572459763</v>
      </c>
      <c r="K457" s="1">
        <f>IFERROR(VLOOKUP(A457,'Raw Data - Approved 2014 SWCAP'!$F$4:$R$588,9,FALSE),0)</f>
        <v>3</v>
      </c>
      <c r="L457" s="1">
        <f t="shared" si="15"/>
        <v>0</v>
      </c>
    </row>
    <row r="458" spans="1:12">
      <c r="A458" s="1" t="s">
        <v>1118</v>
      </c>
      <c r="B458" s="1">
        <v>489</v>
      </c>
      <c r="C458" s="1" t="s">
        <v>496</v>
      </c>
      <c r="D458" s="1">
        <v>32.025613535466562</v>
      </c>
      <c r="E458" s="1">
        <v>17.8619468831339</v>
      </c>
      <c r="G458" s="1">
        <v>14.163666652332612</v>
      </c>
      <c r="H458" s="1">
        <v>31.937107444199953</v>
      </c>
      <c r="I458" s="1">
        <f t="shared" si="14"/>
        <v>46.100774096532561</v>
      </c>
      <c r="K458" s="1">
        <f>IFERROR(VLOOKUP(A458,'Raw Data - Approved 2014 SWCAP'!$F$4:$R$588,9,FALSE),0)</f>
        <v>18</v>
      </c>
      <c r="L458" s="1">
        <f t="shared" si="15"/>
        <v>0</v>
      </c>
    </row>
    <row r="459" spans="1:12">
      <c r="A459" s="1" t="s">
        <v>1119</v>
      </c>
      <c r="B459" s="1">
        <v>490</v>
      </c>
      <c r="C459" s="1" t="s">
        <v>497</v>
      </c>
      <c r="D459" s="1">
        <v>60.785158835021505</v>
      </c>
      <c r="E459" s="1">
        <v>29.626786897505799</v>
      </c>
      <c r="G459" s="1">
        <v>31.158371937515689</v>
      </c>
      <c r="H459" s="1">
        <v>60.617172769444664</v>
      </c>
      <c r="I459" s="1">
        <f t="shared" si="14"/>
        <v>91.775544706960346</v>
      </c>
      <c r="K459" s="1">
        <f>IFERROR(VLOOKUP(A459,'Raw Data - Approved 2014 SWCAP'!$F$4:$R$588,9,FALSE),0)</f>
        <v>30</v>
      </c>
      <c r="L459" s="1">
        <f t="shared" si="15"/>
        <v>0</v>
      </c>
    </row>
    <row r="460" spans="1:12">
      <c r="A460" s="1" t="s">
        <v>1120</v>
      </c>
      <c r="B460" s="1">
        <v>491</v>
      </c>
      <c r="C460" s="1" t="s">
        <v>498</v>
      </c>
      <c r="D460" s="1">
        <v>19.777857650798044</v>
      </c>
      <c r="E460" s="1">
        <v>6.8699795704361302</v>
      </c>
      <c r="G460" s="1">
        <v>12.907878080361911</v>
      </c>
      <c r="H460" s="1">
        <v>19.723199498117818</v>
      </c>
      <c r="I460" s="1">
        <f t="shared" si="14"/>
        <v>32.631077578479733</v>
      </c>
      <c r="K460" s="1">
        <f>IFERROR(VLOOKUP(A460,'Raw Data - Approved 2014 SWCAP'!$F$4:$R$588,9,FALSE),0)</f>
        <v>7</v>
      </c>
      <c r="L460" s="1">
        <f t="shared" si="15"/>
        <v>0</v>
      </c>
    </row>
    <row r="461" spans="1:12">
      <c r="A461" s="1" t="s">
        <v>1121</v>
      </c>
      <c r="B461" s="1">
        <v>492</v>
      </c>
      <c r="C461" s="1" t="s">
        <v>499</v>
      </c>
      <c r="D461" s="1">
        <v>0.9979652943063233</v>
      </c>
      <c r="E461" s="1">
        <v>0.51524846778271005</v>
      </c>
      <c r="G461" s="1">
        <v>0.48271682652361342</v>
      </c>
      <c r="H461" s="1">
        <v>0.99520731412521102</v>
      </c>
      <c r="I461" s="1">
        <f t="shared" si="14"/>
        <v>1.4779241406488244</v>
      </c>
      <c r="K461" s="1">
        <f>IFERROR(VLOOKUP(A461,'Raw Data - Approved 2014 SWCAP'!$F$4:$R$588,9,FALSE),0)</f>
        <v>1</v>
      </c>
      <c r="L461" s="1">
        <f t="shared" si="15"/>
        <v>0</v>
      </c>
    </row>
    <row r="462" spans="1:12">
      <c r="A462" s="1" t="s">
        <v>1122</v>
      </c>
      <c r="B462" s="1">
        <v>493</v>
      </c>
      <c r="C462" s="1" t="s">
        <v>500</v>
      </c>
      <c r="D462" s="1">
        <v>21.683064121746479</v>
      </c>
      <c r="E462" s="1">
        <v>29.884411131397201</v>
      </c>
      <c r="G462" s="1">
        <v>-8.2013470096506964</v>
      </c>
      <c r="H462" s="1">
        <v>21.623140734175038</v>
      </c>
      <c r="I462" s="1">
        <f t="shared" si="14"/>
        <v>13.421793724524342</v>
      </c>
      <c r="K462" s="1">
        <f>IFERROR(VLOOKUP(A462,'Raw Data - Approved 2014 SWCAP'!$F$4:$R$588,9,FALSE),0)</f>
        <v>30</v>
      </c>
      <c r="L462" s="1">
        <f t="shared" si="15"/>
        <v>0</v>
      </c>
    </row>
    <row r="463" spans="1:12">
      <c r="A463" s="1" t="s">
        <v>1123</v>
      </c>
      <c r="B463" s="1">
        <v>494</v>
      </c>
      <c r="C463" s="1" t="s">
        <v>501</v>
      </c>
      <c r="D463" s="1">
        <v>64.686295894582585</v>
      </c>
      <c r="E463" s="1">
        <v>55.0457113081195</v>
      </c>
      <c r="G463" s="1">
        <v>9.640584586463083</v>
      </c>
      <c r="H463" s="1">
        <v>64.507528633752315</v>
      </c>
      <c r="I463" s="1">
        <f t="shared" si="14"/>
        <v>74.148113220215393</v>
      </c>
      <c r="K463" s="1">
        <f>IFERROR(VLOOKUP(A463,'Raw Data - Approved 2014 SWCAP'!$F$4:$R$588,9,FALSE),0)</f>
        <v>55</v>
      </c>
      <c r="L463" s="1">
        <f t="shared" si="15"/>
        <v>0</v>
      </c>
    </row>
    <row r="464" spans="1:12">
      <c r="A464" s="1" t="s">
        <v>1124</v>
      </c>
      <c r="B464" s="1">
        <v>495</v>
      </c>
      <c r="C464" s="1" t="s">
        <v>502</v>
      </c>
      <c r="D464" s="1">
        <v>8.5280670604358537</v>
      </c>
      <c r="E464" s="1">
        <v>3.2632402959571598</v>
      </c>
      <c r="G464" s="1">
        <v>5.2648267644786912</v>
      </c>
      <c r="H464" s="1">
        <v>8.504498866160894</v>
      </c>
      <c r="I464" s="1">
        <f t="shared" si="14"/>
        <v>13.769325630639585</v>
      </c>
      <c r="K464" s="1">
        <f>IFERROR(VLOOKUP(A464,'Raw Data - Approved 2014 SWCAP'!$F$4:$R$588,9,FALSE),0)</f>
        <v>3</v>
      </c>
      <c r="L464" s="1">
        <f t="shared" si="15"/>
        <v>0</v>
      </c>
    </row>
    <row r="465" spans="1:12">
      <c r="A465" s="1" t="s">
        <v>1125</v>
      </c>
      <c r="B465" s="1">
        <v>496</v>
      </c>
      <c r="C465" s="1" t="s">
        <v>503</v>
      </c>
      <c r="D465" s="1">
        <v>9.072411766421121</v>
      </c>
      <c r="E465" s="1">
        <v>22.241558859287</v>
      </c>
      <c r="G465" s="1">
        <v>-13.169147092865858</v>
      </c>
      <c r="H465" s="1">
        <v>9.0473392193201008</v>
      </c>
      <c r="I465" s="1">
        <f t="shared" si="14"/>
        <v>-4.1218078735457571</v>
      </c>
      <c r="K465" s="1">
        <f>IFERROR(VLOOKUP(A465,'Raw Data - Approved 2014 SWCAP'!$F$4:$R$588,9,FALSE),0)</f>
        <v>22</v>
      </c>
      <c r="L465" s="1">
        <f t="shared" si="15"/>
        <v>0</v>
      </c>
    </row>
    <row r="466" spans="1:12">
      <c r="A466" s="1" t="s">
        <v>1126</v>
      </c>
      <c r="B466" s="1">
        <v>497</v>
      </c>
      <c r="C466" s="1" t="s">
        <v>504</v>
      </c>
      <c r="D466" s="1">
        <v>1.1794135296347459</v>
      </c>
      <c r="E466" s="1">
        <v>0.94462219093496802</v>
      </c>
      <c r="G466" s="1">
        <v>0.23479133869977753</v>
      </c>
      <c r="H466" s="1">
        <v>1.1761540985116132</v>
      </c>
      <c r="I466" s="1">
        <f t="shared" si="14"/>
        <v>1.4109454372113908</v>
      </c>
      <c r="K466" s="1">
        <f>IFERROR(VLOOKUP(A466,'Raw Data - Approved 2014 SWCAP'!$F$4:$R$588,9,FALSE),0)</f>
        <v>1</v>
      </c>
      <c r="L466" s="1">
        <f t="shared" si="15"/>
        <v>0</v>
      </c>
    </row>
    <row r="467" spans="1:12">
      <c r="A467" s="1" t="s">
        <v>1127</v>
      </c>
      <c r="B467" s="1">
        <v>498</v>
      </c>
      <c r="C467" s="1" t="s">
        <v>505</v>
      </c>
      <c r="D467" s="1">
        <v>3.9918611772252932</v>
      </c>
      <c r="E467" s="1">
        <v>2.4903675942831001</v>
      </c>
      <c r="G467" s="1">
        <v>1.5014935829421954</v>
      </c>
      <c r="H467" s="1">
        <v>3.9808292565008436</v>
      </c>
      <c r="I467" s="1">
        <f t="shared" si="14"/>
        <v>5.4823228394430394</v>
      </c>
      <c r="K467" s="1">
        <f>IFERROR(VLOOKUP(A467,'Raw Data - Approved 2014 SWCAP'!$F$4:$R$588,9,FALSE),0)</f>
        <v>2</v>
      </c>
      <c r="L467" s="1">
        <f t="shared" si="15"/>
        <v>0</v>
      </c>
    </row>
    <row r="468" spans="1:12">
      <c r="A468" s="1" t="s">
        <v>1128</v>
      </c>
      <c r="B468" s="1">
        <v>499</v>
      </c>
      <c r="C468" s="1" t="s">
        <v>506</v>
      </c>
      <c r="D468" s="1">
        <v>17.146858238535916</v>
      </c>
      <c r="E468" s="1">
        <v>19.321817541851601</v>
      </c>
      <c r="G468" s="1">
        <v>-2.1749593033157035</v>
      </c>
      <c r="H468" s="1">
        <v>17.099471124514988</v>
      </c>
      <c r="I468" s="1">
        <f t="shared" ref="I468:I531" si="16">SUM(G468:H468)</f>
        <v>14.924511821199285</v>
      </c>
      <c r="K468" s="1">
        <f>IFERROR(VLOOKUP(A468,'Raw Data - Approved 2014 SWCAP'!$F$4:$R$588,9,FALSE),0)</f>
        <v>19</v>
      </c>
      <c r="L468" s="1">
        <f t="shared" si="15"/>
        <v>0</v>
      </c>
    </row>
    <row r="469" spans="1:12">
      <c r="A469" s="1" t="s">
        <v>1129</v>
      </c>
      <c r="B469" s="1">
        <v>500</v>
      </c>
      <c r="C469" s="1" t="s">
        <v>507</v>
      </c>
      <c r="D469" s="1">
        <v>0</v>
      </c>
      <c r="E469" s="1">
        <v>1.20224642482632</v>
      </c>
      <c r="G469" s="1">
        <v>-1.2022464248263232</v>
      </c>
      <c r="H469" s="1">
        <v>0</v>
      </c>
      <c r="I469" s="1">
        <f t="shared" si="16"/>
        <v>-1.2022464248263232</v>
      </c>
      <c r="K469" s="1">
        <f>IFERROR(VLOOKUP(A469,'Raw Data - Approved 2014 SWCAP'!$F$4:$R$588,9,FALSE),0)</f>
        <v>1</v>
      </c>
      <c r="L469" s="1">
        <f t="shared" ref="L469:L532" si="17">ROUND(K469-E469,0)</f>
        <v>0</v>
      </c>
    </row>
    <row r="470" spans="1:12">
      <c r="A470" s="1" t="s">
        <v>1130</v>
      </c>
      <c r="B470" s="1">
        <v>501</v>
      </c>
      <c r="C470" s="1" t="s">
        <v>508</v>
      </c>
      <c r="D470" s="1">
        <v>14.878755296930638</v>
      </c>
      <c r="E470" s="1">
        <v>32.460653470310703</v>
      </c>
      <c r="G470" s="1">
        <v>-17.581898173380086</v>
      </c>
      <c r="H470" s="1">
        <v>14.837636319684963</v>
      </c>
      <c r="I470" s="1">
        <f t="shared" si="16"/>
        <v>-2.7442618536951233</v>
      </c>
      <c r="K470" s="1">
        <f>IFERROR(VLOOKUP(A470,'Raw Data - Approved 2014 SWCAP'!$F$4:$R$588,9,FALSE),0)</f>
        <v>32</v>
      </c>
      <c r="L470" s="1">
        <f t="shared" si="17"/>
        <v>0</v>
      </c>
    </row>
    <row r="471" spans="1:12">
      <c r="A471" s="1" t="s">
        <v>1131</v>
      </c>
      <c r="B471" s="1">
        <v>502</v>
      </c>
      <c r="C471" s="1" t="s">
        <v>509</v>
      </c>
      <c r="D471" s="1">
        <v>4.3547576478821375</v>
      </c>
      <c r="E471" s="1">
        <v>4.9807351885662001</v>
      </c>
      <c r="G471" s="1">
        <v>-0.62597754068405798</v>
      </c>
      <c r="H471" s="1">
        <v>4.3427228252736478</v>
      </c>
      <c r="I471" s="1">
        <f t="shared" si="16"/>
        <v>3.7167452845895896</v>
      </c>
      <c r="K471" s="1">
        <f>IFERROR(VLOOKUP(A471,'Raw Data - Approved 2014 SWCAP'!$F$4:$R$588,9,FALSE),0)</f>
        <v>5</v>
      </c>
      <c r="L471" s="1">
        <f t="shared" si="17"/>
        <v>0</v>
      </c>
    </row>
    <row r="472" spans="1:12">
      <c r="A472" s="1" t="s">
        <v>1132</v>
      </c>
      <c r="B472" s="1">
        <v>503</v>
      </c>
      <c r="C472" s="1" t="s">
        <v>510</v>
      </c>
      <c r="D472" s="1">
        <v>23.13465000437386</v>
      </c>
      <c r="E472" s="1">
        <v>16.402076224416302</v>
      </c>
      <c r="G472" s="1">
        <v>6.7325737799575931</v>
      </c>
      <c r="H472" s="1">
        <v>23.070715009266255</v>
      </c>
      <c r="I472" s="1">
        <f t="shared" si="16"/>
        <v>29.803288789223849</v>
      </c>
      <c r="K472" s="1">
        <f>IFERROR(VLOOKUP(A472,'Raw Data - Approved 2014 SWCAP'!$F$4:$R$588,9,FALSE),0)</f>
        <v>16</v>
      </c>
      <c r="L472" s="1">
        <f t="shared" si="17"/>
        <v>0</v>
      </c>
    </row>
    <row r="473" spans="1:12">
      <c r="A473" s="1" t="s">
        <v>1133</v>
      </c>
      <c r="B473" s="1">
        <v>504</v>
      </c>
      <c r="C473" s="1" t="s">
        <v>511</v>
      </c>
      <c r="D473" s="1">
        <v>8.5280670604358537</v>
      </c>
      <c r="E473" s="1">
        <v>23.100306305591499</v>
      </c>
      <c r="G473" s="1">
        <v>-14.57223924515564</v>
      </c>
      <c r="H473" s="1">
        <v>8.504498866160894</v>
      </c>
      <c r="I473" s="1">
        <f t="shared" si="16"/>
        <v>-6.0677403789947455</v>
      </c>
      <c r="K473" s="1">
        <f>IFERROR(VLOOKUP(A473,'Raw Data - Approved 2014 SWCAP'!$F$4:$R$588,9,FALSE),0)</f>
        <v>23</v>
      </c>
      <c r="L473" s="1">
        <f t="shared" si="17"/>
        <v>0</v>
      </c>
    </row>
    <row r="474" spans="1:12">
      <c r="A474" s="1" t="s">
        <v>1134</v>
      </c>
      <c r="B474" s="1">
        <v>505</v>
      </c>
      <c r="C474" s="1" t="s">
        <v>512</v>
      </c>
      <c r="D474" s="1">
        <v>11.612687061019034</v>
      </c>
      <c r="E474" s="1">
        <v>21.382811412982502</v>
      </c>
      <c r="G474" s="1">
        <v>-9.7701243519634264</v>
      </c>
      <c r="H474" s="1">
        <v>11.580594200729728</v>
      </c>
      <c r="I474" s="1">
        <f t="shared" si="16"/>
        <v>1.8104698487663011</v>
      </c>
      <c r="K474" s="1">
        <f>IFERROR(VLOOKUP(A474,'Raw Data - Approved 2014 SWCAP'!$F$4:$R$588,9,FALSE),0)</f>
        <v>21</v>
      </c>
      <c r="L474" s="1">
        <f t="shared" si="17"/>
        <v>0</v>
      </c>
    </row>
    <row r="475" spans="1:12">
      <c r="A475" s="1" t="s">
        <v>1135</v>
      </c>
      <c r="B475" s="1">
        <v>506</v>
      </c>
      <c r="C475" s="1" t="s">
        <v>513</v>
      </c>
      <c r="D475" s="1">
        <v>15.967444708901173</v>
      </c>
      <c r="E475" s="1">
        <v>34.349897852180703</v>
      </c>
      <c r="G475" s="1">
        <v>-18.382453143279488</v>
      </c>
      <c r="H475" s="1">
        <v>15.923317026003376</v>
      </c>
      <c r="I475" s="1">
        <f t="shared" si="16"/>
        <v>-2.4591361172761115</v>
      </c>
      <c r="K475" s="1">
        <f>IFERROR(VLOOKUP(A475,'Raw Data - Approved 2014 SWCAP'!$F$4:$R$588,9,FALSE),0)</f>
        <v>34</v>
      </c>
      <c r="L475" s="1">
        <f t="shared" si="17"/>
        <v>0</v>
      </c>
    </row>
    <row r="476" spans="1:12">
      <c r="A476" s="1" t="s">
        <v>1136</v>
      </c>
      <c r="B476" s="1">
        <v>507</v>
      </c>
      <c r="C476" s="1" t="s">
        <v>514</v>
      </c>
      <c r="D476" s="1">
        <v>13.064272943646413</v>
      </c>
      <c r="E476" s="1">
        <v>7.29935329358839</v>
      </c>
      <c r="G476" s="1">
        <v>5.7649196500580242</v>
      </c>
      <c r="H476" s="1">
        <v>13.028168475820943</v>
      </c>
      <c r="I476" s="1">
        <f t="shared" si="16"/>
        <v>18.793088125878967</v>
      </c>
      <c r="K476" s="1">
        <f>IFERROR(VLOOKUP(A476,'Raw Data - Approved 2014 SWCAP'!$F$4:$R$588,9,FALSE),0)</f>
        <v>7</v>
      </c>
      <c r="L476" s="1">
        <f t="shared" si="17"/>
        <v>0</v>
      </c>
    </row>
    <row r="477" spans="1:12">
      <c r="A477" s="1" t="s">
        <v>1137</v>
      </c>
      <c r="B477" s="1">
        <v>508</v>
      </c>
      <c r="C477" s="1" t="s">
        <v>515</v>
      </c>
      <c r="D477" s="1">
        <v>17.056134120871707</v>
      </c>
      <c r="E477" s="1">
        <v>3.95023825300078</v>
      </c>
      <c r="G477" s="1">
        <v>13.105895867870933</v>
      </c>
      <c r="H477" s="1">
        <v>17.008997732321788</v>
      </c>
      <c r="I477" s="1">
        <f t="shared" si="16"/>
        <v>30.114893600192723</v>
      </c>
      <c r="K477" s="1">
        <f>IFERROR(VLOOKUP(A477,'Raw Data - Approved 2014 SWCAP'!$F$4:$R$588,9,FALSE),0)</f>
        <v>4</v>
      </c>
      <c r="L477" s="1">
        <f t="shared" si="17"/>
        <v>0</v>
      </c>
    </row>
    <row r="478" spans="1:12">
      <c r="A478" s="1" t="s">
        <v>1138</v>
      </c>
      <c r="B478" s="1">
        <v>509</v>
      </c>
      <c r="C478" s="1" t="s">
        <v>516</v>
      </c>
      <c r="D478" s="1">
        <v>10.977618237369555</v>
      </c>
      <c r="E478" s="1">
        <v>13.2247106730896</v>
      </c>
      <c r="G478" s="1">
        <v>-2.2470924357199982</v>
      </c>
      <c r="H478" s="1">
        <v>10.947280455377321</v>
      </c>
      <c r="I478" s="1">
        <f t="shared" si="16"/>
        <v>8.7001880196573218</v>
      </c>
      <c r="K478" s="1">
        <f>IFERROR(VLOOKUP(A478,'Raw Data - Approved 2014 SWCAP'!$F$4:$R$588,9,FALSE),0)</f>
        <v>13</v>
      </c>
      <c r="L478" s="1">
        <f t="shared" si="17"/>
        <v>0</v>
      </c>
    </row>
    <row r="479" spans="1:12">
      <c r="A479" s="1" t="s">
        <v>1139</v>
      </c>
      <c r="B479" s="1">
        <v>510</v>
      </c>
      <c r="C479" s="1" t="s">
        <v>517</v>
      </c>
      <c r="D479" s="1">
        <v>51675.698030707528</v>
      </c>
      <c r="E479" s="1">
        <v>10666.968931851899</v>
      </c>
      <c r="G479" s="1">
        <v>41008.729098855627</v>
      </c>
      <c r="H479" s="1">
        <v>51532.880710739955</v>
      </c>
      <c r="I479" s="1">
        <f t="shared" si="16"/>
        <v>92541.609809595582</v>
      </c>
      <c r="K479" s="1">
        <f>IFERROR(VLOOKUP(A479,'Raw Data - Approved 2014 SWCAP'!$F$4:$R$588,9,FALSE),0)</f>
        <v>10667</v>
      </c>
      <c r="L479" s="1">
        <f t="shared" si="17"/>
        <v>0</v>
      </c>
    </row>
    <row r="480" spans="1:12">
      <c r="A480" s="1" t="s">
        <v>1140</v>
      </c>
      <c r="B480" s="1">
        <v>512</v>
      </c>
      <c r="C480" s="1" t="s">
        <v>519</v>
      </c>
      <c r="D480" s="1">
        <v>1299.0786408338402</v>
      </c>
      <c r="E480" s="1">
        <v>1007.48250400446</v>
      </c>
      <c r="G480" s="1">
        <v>291.59613682938146</v>
      </c>
      <c r="H480" s="1">
        <v>1295.4885028144449</v>
      </c>
      <c r="I480" s="1">
        <f t="shared" si="16"/>
        <v>1587.0846396438264</v>
      </c>
      <c r="K480" s="1">
        <f>IFERROR(VLOOKUP(A480,'Raw Data - Approved 2014 SWCAP'!$F$4:$R$588,9,FALSE),0)</f>
        <v>1007</v>
      </c>
      <c r="L480" s="1">
        <f t="shared" si="17"/>
        <v>0</v>
      </c>
    </row>
    <row r="481" spans="1:12">
      <c r="A481" s="1" t="s">
        <v>1141</v>
      </c>
      <c r="B481" s="1">
        <v>513</v>
      </c>
      <c r="C481" s="1" t="s">
        <v>520</v>
      </c>
      <c r="D481" s="1">
        <v>2263.3852874867412</v>
      </c>
      <c r="E481" s="1">
        <v>1821.14570937799</v>
      </c>
      <c r="G481" s="1">
        <v>442.23957810875299</v>
      </c>
      <c r="H481" s="1">
        <v>2257.1301884359782</v>
      </c>
      <c r="I481" s="1">
        <f t="shared" si="16"/>
        <v>2699.3697665447312</v>
      </c>
      <c r="K481" s="1">
        <f>IFERROR(VLOOKUP(A481,'Raw Data - Approved 2014 SWCAP'!$F$4:$R$588,9,FALSE),0)</f>
        <v>1821</v>
      </c>
      <c r="L481" s="1">
        <f t="shared" si="17"/>
        <v>0</v>
      </c>
    </row>
    <row r="482" spans="1:12">
      <c r="A482" s="1" t="s">
        <v>1142</v>
      </c>
      <c r="B482" s="1">
        <v>514</v>
      </c>
      <c r="C482" s="1" t="s">
        <v>521</v>
      </c>
      <c r="D482" s="1">
        <v>1738.9998873876002</v>
      </c>
      <c r="E482" s="1">
        <v>1647.24935150132</v>
      </c>
      <c r="G482" s="1">
        <v>91.750535886276822</v>
      </c>
      <c r="H482" s="1">
        <v>1734.1939815592766</v>
      </c>
      <c r="I482" s="1">
        <f t="shared" si="16"/>
        <v>1825.9445174455534</v>
      </c>
      <c r="K482" s="1">
        <f>IFERROR(VLOOKUP(A482,'Raw Data - Approved 2014 SWCAP'!$F$4:$R$588,9,FALSE),0)</f>
        <v>1647</v>
      </c>
      <c r="L482" s="1">
        <f t="shared" si="17"/>
        <v>0</v>
      </c>
    </row>
    <row r="483" spans="1:12">
      <c r="A483" s="1" t="s">
        <v>1143</v>
      </c>
      <c r="B483" s="1">
        <v>515</v>
      </c>
      <c r="C483" s="1" t="s">
        <v>522</v>
      </c>
      <c r="D483" s="1">
        <v>2598.8830746089939</v>
      </c>
      <c r="E483" s="1">
        <v>1893.3663696122001</v>
      </c>
      <c r="G483" s="1">
        <v>705.51670499679619</v>
      </c>
      <c r="H483" s="1">
        <v>2591.7007927664354</v>
      </c>
      <c r="I483" s="1">
        <f t="shared" si="16"/>
        <v>3297.2174977632317</v>
      </c>
      <c r="K483" s="1">
        <f>IFERROR(VLOOKUP(A483,'Raw Data - Approved 2014 SWCAP'!$F$4:$R$588,9,FALSE),0)</f>
        <v>1893</v>
      </c>
      <c r="L483" s="1">
        <f t="shared" si="17"/>
        <v>0</v>
      </c>
    </row>
    <row r="484" spans="1:12">
      <c r="A484" s="1" t="s">
        <v>1144</v>
      </c>
      <c r="B484" s="1">
        <v>516</v>
      </c>
      <c r="C484" s="1" t="s">
        <v>523</v>
      </c>
      <c r="D484" s="1">
        <v>1511.1009038151017</v>
      </c>
      <c r="E484" s="1">
        <v>1173.8218843536399</v>
      </c>
      <c r="G484" s="1">
        <v>337.27901946145823</v>
      </c>
      <c r="H484" s="1">
        <v>1506.9248203699556</v>
      </c>
      <c r="I484" s="1">
        <f t="shared" si="16"/>
        <v>1844.2038398314139</v>
      </c>
      <c r="K484" s="1">
        <f>IFERROR(VLOOKUP(A484,'Raw Data - Approved 2014 SWCAP'!$F$4:$R$588,9,FALSE),0)</f>
        <v>1174</v>
      </c>
      <c r="L484" s="1">
        <f t="shared" si="17"/>
        <v>0</v>
      </c>
    </row>
    <row r="485" spans="1:12">
      <c r="A485" s="1" t="s">
        <v>1145</v>
      </c>
      <c r="B485" s="1">
        <v>517</v>
      </c>
      <c r="C485" s="1" t="s">
        <v>524</v>
      </c>
      <c r="D485" s="1">
        <v>2031.403718619353</v>
      </c>
      <c r="E485" s="1">
        <v>1822.09033156892</v>
      </c>
      <c r="G485" s="1">
        <v>209.31338705042998</v>
      </c>
      <c r="H485" s="1">
        <v>2025.7897245979632</v>
      </c>
      <c r="I485" s="1">
        <f t="shared" si="16"/>
        <v>2235.1031116483932</v>
      </c>
      <c r="K485" s="1">
        <f>IFERROR(VLOOKUP(A485,'Raw Data - Approved 2014 SWCAP'!$F$4:$R$588,9,FALSE),0)</f>
        <v>1822</v>
      </c>
      <c r="L485" s="1">
        <f t="shared" si="17"/>
        <v>0</v>
      </c>
    </row>
    <row r="486" spans="1:12">
      <c r="A486" s="1" t="s">
        <v>1146</v>
      </c>
      <c r="B486" s="1">
        <v>518</v>
      </c>
      <c r="C486" s="1" t="s">
        <v>525</v>
      </c>
      <c r="D486" s="1">
        <v>589.7067648173728</v>
      </c>
      <c r="E486" s="1">
        <v>317.99417936656198</v>
      </c>
      <c r="G486" s="1">
        <v>271.71258545081037</v>
      </c>
      <c r="H486" s="1">
        <v>588.07704925580651</v>
      </c>
      <c r="I486" s="1">
        <f t="shared" si="16"/>
        <v>859.78963470661688</v>
      </c>
      <c r="K486" s="1">
        <f>IFERROR(VLOOKUP(A486,'Raw Data - Approved 2014 SWCAP'!$F$4:$R$588,9,FALSE),0)</f>
        <v>318</v>
      </c>
      <c r="L486" s="1">
        <f t="shared" si="17"/>
        <v>0</v>
      </c>
    </row>
    <row r="487" spans="1:12">
      <c r="A487" s="1" t="s">
        <v>1147</v>
      </c>
      <c r="B487" s="1">
        <v>519</v>
      </c>
      <c r="C487" s="1" t="s">
        <v>526</v>
      </c>
      <c r="D487" s="1">
        <v>20052.296064868911</v>
      </c>
      <c r="E487" s="1">
        <v>1968.8377884132899</v>
      </c>
      <c r="G487" s="1">
        <v>18083.458276455625</v>
      </c>
      <c r="H487" s="1">
        <v>19996.876537381966</v>
      </c>
      <c r="I487" s="1">
        <f t="shared" si="16"/>
        <v>38080.334813837588</v>
      </c>
      <c r="K487" s="1">
        <f>IFERROR(VLOOKUP(A487,'Raw Data - Approved 2014 SWCAP'!$F$4:$R$588,9,FALSE),0)</f>
        <v>1969</v>
      </c>
      <c r="L487" s="1">
        <f t="shared" si="17"/>
        <v>0</v>
      </c>
    </row>
    <row r="488" spans="1:12">
      <c r="A488" s="1" t="s">
        <v>1148</v>
      </c>
      <c r="B488" s="1">
        <v>520</v>
      </c>
      <c r="C488" s="1" t="s">
        <v>527</v>
      </c>
      <c r="D488" s="1">
        <v>23.316098239702281</v>
      </c>
      <c r="E488" s="1">
        <v>24.817801198200499</v>
      </c>
      <c r="G488" s="1">
        <v>-1.5017029584982471</v>
      </c>
      <c r="H488" s="1">
        <v>23.251661793652655</v>
      </c>
      <c r="I488" s="1">
        <f t="shared" si="16"/>
        <v>21.749958835154409</v>
      </c>
      <c r="K488" s="1">
        <f>IFERROR(VLOOKUP(A488,'Raw Data - Approved 2014 SWCAP'!$F$4:$R$588,9,FALSE),0)</f>
        <v>25</v>
      </c>
      <c r="L488" s="1">
        <f t="shared" si="17"/>
        <v>0</v>
      </c>
    </row>
    <row r="489" spans="1:12">
      <c r="A489" s="1" t="s">
        <v>1149</v>
      </c>
      <c r="B489" s="1">
        <v>521</v>
      </c>
      <c r="C489" s="1" t="s">
        <v>528</v>
      </c>
      <c r="D489" s="1">
        <v>0</v>
      </c>
      <c r="E489" s="1">
        <v>168.22862473105499</v>
      </c>
      <c r="G489" s="1">
        <v>-168.22862473105479</v>
      </c>
      <c r="H489" s="1">
        <v>0</v>
      </c>
      <c r="I489" s="1">
        <f t="shared" si="16"/>
        <v>-168.22862473105479</v>
      </c>
      <c r="K489" s="1">
        <f>IFERROR(VLOOKUP(A489,'Raw Data - Approved 2014 SWCAP'!$F$4:$R$588,9,FALSE),0)</f>
        <v>168</v>
      </c>
      <c r="L489" s="1">
        <f t="shared" si="17"/>
        <v>0</v>
      </c>
    </row>
    <row r="490" spans="1:12">
      <c r="A490" s="1" t="s">
        <v>1150</v>
      </c>
      <c r="B490" s="1">
        <v>522</v>
      </c>
      <c r="C490" s="1" t="s">
        <v>529</v>
      </c>
      <c r="D490" s="1">
        <v>0.81651705897790094</v>
      </c>
      <c r="E490" s="1">
        <v>0.77287270167406497</v>
      </c>
      <c r="G490" s="1">
        <v>4.3644357303836E-2</v>
      </c>
      <c r="H490" s="1">
        <v>0.81426052973880914</v>
      </c>
      <c r="I490" s="1">
        <f t="shared" si="16"/>
        <v>0.85790488704264511</v>
      </c>
      <c r="K490" s="1">
        <f>IFERROR(VLOOKUP(A490,'Raw Data - Approved 2014 SWCAP'!$F$4:$R$588,9,FALSE),0)</f>
        <v>1</v>
      </c>
      <c r="L490" s="1">
        <f t="shared" si="17"/>
        <v>0</v>
      </c>
    </row>
    <row r="491" spans="1:12">
      <c r="A491" s="1" t="s">
        <v>1151</v>
      </c>
      <c r="B491" s="1">
        <v>523</v>
      </c>
      <c r="C491" s="1" t="s">
        <v>530</v>
      </c>
      <c r="D491" s="1">
        <v>0</v>
      </c>
      <c r="E491" s="1">
        <v>0.42937372315225802</v>
      </c>
      <c r="G491" s="1">
        <v>-0.4293737231522583</v>
      </c>
      <c r="H491" s="1">
        <v>0</v>
      </c>
      <c r="I491" s="1">
        <f t="shared" si="16"/>
        <v>-0.4293737231522583</v>
      </c>
      <c r="K491" s="1">
        <f>IFERROR(VLOOKUP(A491,'Raw Data - Approved 2014 SWCAP'!$F$4:$R$588,9,FALSE),0)</f>
        <v>0</v>
      </c>
      <c r="L491" s="1">
        <f t="shared" si="17"/>
        <v>0</v>
      </c>
    </row>
    <row r="492" spans="1:12">
      <c r="A492" s="1" t="s">
        <v>1152</v>
      </c>
      <c r="B492" s="1">
        <v>524</v>
      </c>
      <c r="C492" s="1" t="s">
        <v>531</v>
      </c>
      <c r="D492" s="1">
        <v>73.486535308011071</v>
      </c>
      <c r="E492" s="1">
        <v>74.109904616079803</v>
      </c>
      <c r="G492" s="1">
        <v>-0.62336930806869761</v>
      </c>
      <c r="H492" s="1">
        <v>73.283447676492813</v>
      </c>
      <c r="I492" s="1">
        <f t="shared" si="16"/>
        <v>72.660078368424109</v>
      </c>
      <c r="K492" s="1">
        <f>IFERROR(VLOOKUP(A492,'Raw Data - Approved 2014 SWCAP'!$F$4:$R$588,9,FALSE),0)</f>
        <v>74</v>
      </c>
      <c r="L492" s="1">
        <f t="shared" si="17"/>
        <v>0</v>
      </c>
    </row>
    <row r="493" spans="1:12">
      <c r="A493" s="1" t="s">
        <v>1153</v>
      </c>
      <c r="B493" s="1">
        <v>525</v>
      </c>
      <c r="C493" s="1" t="s">
        <v>532</v>
      </c>
      <c r="D493" s="1">
        <v>11.340514708026401</v>
      </c>
      <c r="E493" s="1">
        <v>478.92345080402902</v>
      </c>
      <c r="G493" s="1">
        <v>-467.58293609600241</v>
      </c>
      <c r="H493" s="1">
        <v>11.309174024150124</v>
      </c>
      <c r="I493" s="1">
        <f t="shared" si="16"/>
        <v>-456.27376207185227</v>
      </c>
      <c r="K493" s="1">
        <f>IFERROR(VLOOKUP(A493,'Raw Data - Approved 2014 SWCAP'!$F$4:$R$588,9,FALSE),0)</f>
        <v>479</v>
      </c>
      <c r="L493" s="1">
        <f t="shared" si="17"/>
        <v>0</v>
      </c>
    </row>
    <row r="494" spans="1:12">
      <c r="A494" s="1" t="s">
        <v>1154</v>
      </c>
      <c r="B494" s="1">
        <v>526</v>
      </c>
      <c r="C494" s="1" t="s">
        <v>533</v>
      </c>
      <c r="D494" s="1">
        <v>1568.710718531876</v>
      </c>
      <c r="E494" s="1">
        <v>861.237813898799</v>
      </c>
      <c r="G494" s="1">
        <v>707.47290463307627</v>
      </c>
      <c r="H494" s="1">
        <v>1564.3754244126383</v>
      </c>
      <c r="I494" s="1">
        <f t="shared" si="16"/>
        <v>2271.8483290457143</v>
      </c>
      <c r="K494" s="1">
        <f>IFERROR(VLOOKUP(A494,'Raw Data - Approved 2014 SWCAP'!$F$4:$R$588,9,FALSE),0)</f>
        <v>861</v>
      </c>
      <c r="L494" s="1">
        <f t="shared" si="17"/>
        <v>0</v>
      </c>
    </row>
    <row r="495" spans="1:12">
      <c r="A495" s="1" t="s">
        <v>1155</v>
      </c>
      <c r="B495" s="1">
        <v>527</v>
      </c>
      <c r="C495" s="1" t="s">
        <v>534</v>
      </c>
      <c r="D495" s="1">
        <v>722.70832131310647</v>
      </c>
      <c r="E495" s="1">
        <v>527.18505728634295</v>
      </c>
      <c r="G495" s="1">
        <v>195.52326402676377</v>
      </c>
      <c r="H495" s="1">
        <v>720.71104221103917</v>
      </c>
      <c r="I495" s="1">
        <f t="shared" si="16"/>
        <v>916.23430623780291</v>
      </c>
      <c r="K495" s="1">
        <f>IFERROR(VLOOKUP(A495,'Raw Data - Approved 2014 SWCAP'!$F$4:$R$588,9,FALSE),0)</f>
        <v>527</v>
      </c>
      <c r="L495" s="1">
        <f t="shared" si="17"/>
        <v>0</v>
      </c>
    </row>
    <row r="496" spans="1:12">
      <c r="A496" s="1" t="s">
        <v>1156</v>
      </c>
      <c r="B496" s="1">
        <v>528</v>
      </c>
      <c r="C496" s="1" t="s">
        <v>535</v>
      </c>
      <c r="D496" s="1">
        <v>239.23949828052497</v>
      </c>
      <c r="E496" s="1">
        <v>92.916473690148706</v>
      </c>
      <c r="G496" s="1">
        <v>146.32302459037626</v>
      </c>
      <c r="H496" s="1">
        <v>238.57833521347104</v>
      </c>
      <c r="I496" s="1">
        <f t="shared" si="16"/>
        <v>384.9013598038473</v>
      </c>
      <c r="K496" s="1">
        <f>IFERROR(VLOOKUP(A496,'Raw Data - Approved 2014 SWCAP'!$F$4:$R$588,9,FALSE),0)</f>
        <v>93</v>
      </c>
      <c r="L496" s="1">
        <f t="shared" si="17"/>
        <v>0</v>
      </c>
    </row>
    <row r="497" spans="1:12">
      <c r="A497" s="1" t="s">
        <v>1157</v>
      </c>
      <c r="B497" s="1">
        <v>529</v>
      </c>
      <c r="C497" s="1" t="s">
        <v>536</v>
      </c>
      <c r="D497" s="1">
        <v>66.591502365531028</v>
      </c>
      <c r="E497" s="1">
        <v>45.513614654139403</v>
      </c>
      <c r="G497" s="1">
        <v>21.077887711391654</v>
      </c>
      <c r="H497" s="1">
        <v>66.407469869809532</v>
      </c>
      <c r="I497" s="1">
        <f t="shared" si="16"/>
        <v>87.485357581201185</v>
      </c>
      <c r="K497" s="1">
        <f>IFERROR(VLOOKUP(A497,'Raw Data - Approved 2014 SWCAP'!$F$4:$R$588,9,FALSE),0)</f>
        <v>46</v>
      </c>
      <c r="L497" s="1">
        <f t="shared" si="17"/>
        <v>0</v>
      </c>
    </row>
    <row r="498" spans="1:12">
      <c r="A498" s="1" t="s">
        <v>1158</v>
      </c>
      <c r="B498" s="1">
        <v>530</v>
      </c>
      <c r="C498" s="1" t="s">
        <v>537</v>
      </c>
      <c r="D498" s="1">
        <v>30.392579417510753</v>
      </c>
      <c r="E498" s="1">
        <v>3.2632402959571598</v>
      </c>
      <c r="G498" s="1">
        <v>27.129339121553592</v>
      </c>
      <c r="H498" s="1">
        <v>30.308586384722332</v>
      </c>
      <c r="I498" s="1">
        <f t="shared" si="16"/>
        <v>57.437925506275924</v>
      </c>
      <c r="K498" s="1">
        <f>IFERROR(VLOOKUP(A498,'Raw Data - Approved 2014 SWCAP'!$F$4:$R$588,9,FALSE),0)</f>
        <v>3</v>
      </c>
      <c r="L498" s="1">
        <f t="shared" si="17"/>
        <v>0</v>
      </c>
    </row>
    <row r="499" spans="1:12">
      <c r="A499" s="1" t="s">
        <v>1159</v>
      </c>
      <c r="B499" s="1">
        <v>531</v>
      </c>
      <c r="C499" s="1" t="s">
        <v>538</v>
      </c>
      <c r="D499" s="1">
        <v>395.64787713362512</v>
      </c>
      <c r="E499" s="1">
        <v>432.03584023580203</v>
      </c>
      <c r="G499" s="1">
        <v>-36.387963102177181</v>
      </c>
      <c r="H499" s="1">
        <v>394.55446335454957</v>
      </c>
      <c r="I499" s="1">
        <f t="shared" si="16"/>
        <v>358.16650025237237</v>
      </c>
      <c r="K499" s="1">
        <f>IFERROR(VLOOKUP(A499,'Raw Data - Approved 2014 SWCAP'!$F$4:$R$588,9,FALSE),0)</f>
        <v>432</v>
      </c>
      <c r="L499" s="1">
        <f t="shared" si="17"/>
        <v>0</v>
      </c>
    </row>
    <row r="500" spans="1:12">
      <c r="A500" s="1" t="s">
        <v>1160</v>
      </c>
      <c r="B500" s="1">
        <v>532</v>
      </c>
      <c r="C500" s="1" t="s">
        <v>539</v>
      </c>
      <c r="D500" s="1">
        <v>689.5940183656694</v>
      </c>
      <c r="E500" s="1">
        <v>502.796629811294</v>
      </c>
      <c r="G500" s="1">
        <v>186.79738855437495</v>
      </c>
      <c r="H500" s="1">
        <v>687.68825406052076</v>
      </c>
      <c r="I500" s="1">
        <f t="shared" si="16"/>
        <v>874.48564261489571</v>
      </c>
      <c r="K500" s="1">
        <f>IFERROR(VLOOKUP(A500,'Raw Data - Approved 2014 SWCAP'!$F$4:$R$588,9,FALSE),0)</f>
        <v>503</v>
      </c>
      <c r="L500" s="1">
        <f t="shared" si="17"/>
        <v>0</v>
      </c>
    </row>
    <row r="501" spans="1:12">
      <c r="A501" s="1" t="s">
        <v>1161</v>
      </c>
      <c r="B501" s="1">
        <v>533</v>
      </c>
      <c r="C501" s="1" t="s">
        <v>540</v>
      </c>
      <c r="D501" s="1">
        <v>625.99641188305736</v>
      </c>
      <c r="E501" s="1">
        <v>343.756602755698</v>
      </c>
      <c r="G501" s="1">
        <v>282.23980912735936</v>
      </c>
      <c r="H501" s="1">
        <v>624.26640613308689</v>
      </c>
      <c r="I501" s="1">
        <f t="shared" si="16"/>
        <v>906.5062152604462</v>
      </c>
      <c r="K501" s="1">
        <f>IFERROR(VLOOKUP(A501,'Raw Data - Approved 2014 SWCAP'!$F$4:$R$588,9,FALSE),0)</f>
        <v>344</v>
      </c>
      <c r="L501" s="1">
        <f t="shared" si="17"/>
        <v>0</v>
      </c>
    </row>
    <row r="502" spans="1:12">
      <c r="A502" s="1" t="s">
        <v>1162</v>
      </c>
      <c r="B502" s="1">
        <v>534</v>
      </c>
      <c r="C502" s="1" t="s">
        <v>541</v>
      </c>
      <c r="D502" s="1">
        <v>0.63506882364947848</v>
      </c>
      <c r="E502" s="1">
        <v>0.60112321241316202</v>
      </c>
      <c r="G502" s="1">
        <v>3.3945611236316897E-2</v>
      </c>
      <c r="H502" s="1">
        <v>0.63331374535240703</v>
      </c>
      <c r="I502" s="1">
        <f t="shared" si="16"/>
        <v>0.66725935658872393</v>
      </c>
      <c r="K502" s="1">
        <f>IFERROR(VLOOKUP(A502,'Raw Data - Approved 2014 SWCAP'!$F$4:$R$588,9,FALSE),0)</f>
        <v>1</v>
      </c>
      <c r="L502" s="1">
        <f t="shared" si="17"/>
        <v>0</v>
      </c>
    </row>
    <row r="503" spans="1:12">
      <c r="A503" s="1" t="s">
        <v>1163</v>
      </c>
      <c r="B503" s="1">
        <v>535</v>
      </c>
      <c r="C503" s="1" t="s">
        <v>542</v>
      </c>
      <c r="D503" s="1">
        <v>55034.739780317417</v>
      </c>
      <c r="E503" s="1">
        <v>23834</v>
      </c>
      <c r="F503" s="1">
        <f>23829.3000803941-E503</f>
        <v>-4.6999196059005044</v>
      </c>
      <c r="G503" s="1">
        <v>31205.439699923321</v>
      </c>
      <c r="H503" s="1">
        <v>54882.637115448008</v>
      </c>
      <c r="I503" s="1">
        <f t="shared" si="16"/>
        <v>86088.076815371329</v>
      </c>
      <c r="K503" s="1">
        <f>IFERROR(VLOOKUP(A503,'Raw Data - Approved 2014 SWCAP'!$F$4:$R$588,9,FALSE),0)</f>
        <v>23834</v>
      </c>
      <c r="L503" s="1">
        <f t="shared" si="17"/>
        <v>0</v>
      </c>
    </row>
    <row r="504" spans="1:12">
      <c r="A504" s="1" t="s">
        <v>1164</v>
      </c>
      <c r="B504" s="1">
        <v>536</v>
      </c>
      <c r="C504" s="1" t="s">
        <v>543</v>
      </c>
      <c r="D504" s="1">
        <v>114.58456060989876</v>
      </c>
      <c r="E504" s="1">
        <v>96.351463475366799</v>
      </c>
      <c r="G504" s="1">
        <v>18.233097134531999</v>
      </c>
      <c r="H504" s="1">
        <v>114.26789434001286</v>
      </c>
      <c r="I504" s="1">
        <f t="shared" si="16"/>
        <v>132.50099147454486</v>
      </c>
      <c r="K504" s="1">
        <f>IFERROR(VLOOKUP(A504,'Raw Data - Approved 2014 SWCAP'!$F$4:$R$588,9,FALSE),0)</f>
        <v>96</v>
      </c>
      <c r="L504" s="1">
        <f t="shared" si="17"/>
        <v>0</v>
      </c>
    </row>
    <row r="505" spans="1:12">
      <c r="A505" s="1" t="s">
        <v>1165</v>
      </c>
      <c r="B505" s="1">
        <v>537</v>
      </c>
      <c r="C505" s="1" t="s">
        <v>544</v>
      </c>
      <c r="D505" s="1">
        <v>54.253022363198305</v>
      </c>
      <c r="E505" s="1">
        <v>2.0609938711308402</v>
      </c>
      <c r="G505" s="1">
        <v>52.192028492067465</v>
      </c>
      <c r="H505" s="1">
        <v>54.103088531534198</v>
      </c>
      <c r="I505" s="1">
        <f t="shared" si="16"/>
        <v>106.29511702360166</v>
      </c>
      <c r="K505" s="1">
        <f>IFERROR(VLOOKUP(A505,'Raw Data - Approved 2014 SWCAP'!$F$4:$R$588,9,FALSE),0)</f>
        <v>2</v>
      </c>
      <c r="L505" s="1">
        <f t="shared" si="17"/>
        <v>0</v>
      </c>
    </row>
    <row r="506" spans="1:12">
      <c r="A506" s="1" t="s">
        <v>1166</v>
      </c>
      <c r="B506" s="1">
        <v>538</v>
      </c>
      <c r="C506" s="1" t="s">
        <v>545</v>
      </c>
      <c r="D506" s="1">
        <v>541.89515480833347</v>
      </c>
      <c r="E506" s="1">
        <v>437.10245016899898</v>
      </c>
      <c r="G506" s="1">
        <v>104.79270463933462</v>
      </c>
      <c r="H506" s="1">
        <v>540.39757156998951</v>
      </c>
      <c r="I506" s="1">
        <f t="shared" si="16"/>
        <v>645.19027620932411</v>
      </c>
      <c r="K506" s="1">
        <f>IFERROR(VLOOKUP(A506,'Raw Data - Approved 2014 SWCAP'!$F$4:$R$588,9,FALSE),0)</f>
        <v>437</v>
      </c>
      <c r="L506" s="1">
        <f t="shared" si="17"/>
        <v>0</v>
      </c>
    </row>
    <row r="507" spans="1:12">
      <c r="A507" s="1" t="s">
        <v>1167</v>
      </c>
      <c r="B507" s="1">
        <v>539</v>
      </c>
      <c r="C507" s="1" t="s">
        <v>546</v>
      </c>
      <c r="D507" s="1">
        <v>50829.753513216689</v>
      </c>
      <c r="E507" s="1">
        <v>50168</v>
      </c>
      <c r="F507" s="1">
        <f>50163.3476994143-E507</f>
        <v>-4.652300585701596</v>
      </c>
      <c r="G507" s="1">
        <v>666.40581380242395</v>
      </c>
      <c r="H507" s="1">
        <v>50689.276173722043</v>
      </c>
      <c r="I507" s="1">
        <f t="shared" si="16"/>
        <v>51355.681987524469</v>
      </c>
      <c r="K507" s="1">
        <f>IFERROR(VLOOKUP(A507,'Raw Data - Approved 2014 SWCAP'!$F$4:$R$588,9,FALSE),0)</f>
        <v>50168</v>
      </c>
      <c r="L507" s="1">
        <f t="shared" si="17"/>
        <v>0</v>
      </c>
    </row>
    <row r="508" spans="1:12">
      <c r="A508" s="1" t="s">
        <v>1257</v>
      </c>
      <c r="B508" s="1">
        <v>540</v>
      </c>
      <c r="C508" s="1" t="s">
        <v>547</v>
      </c>
      <c r="D508" s="1">
        <v>0.90724117664211212</v>
      </c>
      <c r="E508" s="1">
        <v>0</v>
      </c>
      <c r="G508" s="1">
        <v>0</v>
      </c>
      <c r="H508" s="1">
        <v>0.90473392193201008</v>
      </c>
      <c r="I508" s="1">
        <f t="shared" si="16"/>
        <v>0.90473392193201008</v>
      </c>
      <c r="K508" s="1">
        <f>IFERROR(VLOOKUP(A508,'Raw Data - Approved 2014 SWCAP'!$F$4:$R$588,9,FALSE),0)</f>
        <v>0</v>
      </c>
      <c r="L508" s="1">
        <f t="shared" si="17"/>
        <v>0</v>
      </c>
    </row>
    <row r="509" spans="1:12">
      <c r="A509" s="1" t="s">
        <v>1168</v>
      </c>
      <c r="B509" s="1">
        <v>541</v>
      </c>
      <c r="C509" s="1" t="s">
        <v>548</v>
      </c>
      <c r="D509" s="1">
        <v>544.16325774993879</v>
      </c>
      <c r="E509" s="1">
        <v>1362.01328737729</v>
      </c>
      <c r="G509" s="1">
        <v>-817.85002962734984</v>
      </c>
      <c r="H509" s="1">
        <v>542.65940637481958</v>
      </c>
      <c r="I509" s="1">
        <f t="shared" si="16"/>
        <v>-275.19062325253026</v>
      </c>
      <c r="K509" s="1">
        <f>IFERROR(VLOOKUP(A509,'Raw Data - Approved 2014 SWCAP'!$F$4:$R$588,9,FALSE),0)</f>
        <v>1362</v>
      </c>
      <c r="L509" s="1">
        <f t="shared" si="17"/>
        <v>0</v>
      </c>
    </row>
    <row r="510" spans="1:12">
      <c r="A510" s="1" t="s">
        <v>1169</v>
      </c>
      <c r="B510" s="1">
        <v>542</v>
      </c>
      <c r="C510" s="1" t="s">
        <v>549</v>
      </c>
      <c r="D510" s="1">
        <v>318.80454947203816</v>
      </c>
      <c r="E510" s="1">
        <v>341.45614040806601</v>
      </c>
      <c r="G510" s="1">
        <v>-22.651590936027919</v>
      </c>
      <c r="H510" s="1">
        <v>317.9235001669083</v>
      </c>
      <c r="I510" s="1">
        <f t="shared" si="16"/>
        <v>295.2719092308804</v>
      </c>
      <c r="K510" s="1">
        <f>IFERROR(VLOOKUP(A510,'Raw Data - Approved 2014 SWCAP'!$F$4:$R$588,9,FALSE),0)</f>
        <v>341</v>
      </c>
      <c r="L510" s="1">
        <f t="shared" si="17"/>
        <v>0</v>
      </c>
    </row>
    <row r="511" spans="1:12">
      <c r="A511" s="1" t="s">
        <v>1170</v>
      </c>
      <c r="B511" s="1">
        <v>543</v>
      </c>
      <c r="C511" s="1" t="s">
        <v>550</v>
      </c>
      <c r="D511" s="1">
        <v>1075.3529666738955</v>
      </c>
      <c r="E511" s="1">
        <v>993.57079537432605</v>
      </c>
      <c r="G511" s="1">
        <v>81.782171299569825</v>
      </c>
      <c r="H511" s="1">
        <v>1072.3811176660115</v>
      </c>
      <c r="I511" s="1">
        <f t="shared" si="16"/>
        <v>1154.1632889655814</v>
      </c>
      <c r="K511" s="1">
        <f>IFERROR(VLOOKUP(A511,'Raw Data - Approved 2014 SWCAP'!$F$4:$R$588,9,FALSE),0)</f>
        <v>994</v>
      </c>
      <c r="L511" s="1">
        <f t="shared" si="17"/>
        <v>0</v>
      </c>
    </row>
    <row r="512" spans="1:12">
      <c r="A512" s="1" t="s">
        <v>1171</v>
      </c>
      <c r="B512" s="1">
        <v>544</v>
      </c>
      <c r="C512" s="1" t="s">
        <v>551</v>
      </c>
      <c r="D512" s="1">
        <v>17.146858238535916</v>
      </c>
      <c r="E512" s="1">
        <v>12.623587460676401</v>
      </c>
      <c r="G512" s="1">
        <v>4.5232707778595254</v>
      </c>
      <c r="H512" s="1">
        <v>17.099471124514988</v>
      </c>
      <c r="I512" s="1">
        <f t="shared" si="16"/>
        <v>21.622741902374514</v>
      </c>
      <c r="K512" s="1">
        <f>IFERROR(VLOOKUP(A512,'Raw Data - Approved 2014 SWCAP'!$F$4:$R$588,9,FALSE),0)</f>
        <v>13</v>
      </c>
      <c r="L512" s="1">
        <f t="shared" si="17"/>
        <v>0</v>
      </c>
    </row>
    <row r="513" spans="1:12">
      <c r="A513" s="1" t="s">
        <v>1172</v>
      </c>
      <c r="B513" s="1">
        <v>545</v>
      </c>
      <c r="C513" s="1" t="s">
        <v>552</v>
      </c>
      <c r="D513" s="1">
        <v>102.69970119588707</v>
      </c>
      <c r="E513" s="1">
        <v>85.445370907299406</v>
      </c>
      <c r="G513" s="1">
        <v>17.254330288587692</v>
      </c>
      <c r="H513" s="1">
        <v>102.41587996270353</v>
      </c>
      <c r="I513" s="1">
        <f t="shared" si="16"/>
        <v>119.67021025129122</v>
      </c>
      <c r="K513" s="1">
        <f>IFERROR(VLOOKUP(A513,'Raw Data - Approved 2014 SWCAP'!$F$4:$R$588,9,FALSE),0)</f>
        <v>85</v>
      </c>
      <c r="L513" s="1">
        <f t="shared" si="17"/>
        <v>0</v>
      </c>
    </row>
    <row r="514" spans="1:12">
      <c r="A514" s="1" t="s">
        <v>1173</v>
      </c>
      <c r="B514" s="1">
        <v>546</v>
      </c>
      <c r="C514" s="1" t="s">
        <v>553</v>
      </c>
      <c r="D514" s="1">
        <v>590.43255775868647</v>
      </c>
      <c r="E514" s="1">
        <v>841.22899839990396</v>
      </c>
      <c r="G514" s="1">
        <v>-250.79644064121783</v>
      </c>
      <c r="H514" s="1">
        <v>588.80083639335203</v>
      </c>
      <c r="I514" s="1">
        <f t="shared" si="16"/>
        <v>338.0043957521342</v>
      </c>
      <c r="K514" s="1">
        <f>IFERROR(VLOOKUP(A514,'Raw Data - Approved 2014 SWCAP'!$F$4:$R$588,9,FALSE),0)</f>
        <v>841</v>
      </c>
      <c r="L514" s="1">
        <f t="shared" si="17"/>
        <v>0</v>
      </c>
    </row>
    <row r="515" spans="1:12">
      <c r="A515" s="1" t="s">
        <v>1174</v>
      </c>
      <c r="B515" s="1">
        <v>547</v>
      </c>
      <c r="C515" s="1" t="s">
        <v>554</v>
      </c>
      <c r="D515" s="1">
        <v>331.05230535670665</v>
      </c>
      <c r="E515" s="1">
        <v>340.83686143826299</v>
      </c>
      <c r="G515" s="1">
        <v>-9.7845560815559107</v>
      </c>
      <c r="H515" s="1">
        <v>330.13740811299044</v>
      </c>
      <c r="I515" s="1">
        <f t="shared" si="16"/>
        <v>320.35285203143451</v>
      </c>
      <c r="K515" s="1">
        <f>IFERROR(VLOOKUP(A515,'Raw Data - Approved 2014 SWCAP'!$F$4:$R$588,9,FALSE),0)</f>
        <v>341</v>
      </c>
      <c r="L515" s="1">
        <f t="shared" si="17"/>
        <v>0</v>
      </c>
    </row>
    <row r="516" spans="1:12">
      <c r="A516" s="1" t="s">
        <v>1175</v>
      </c>
      <c r="B516" s="1">
        <v>548</v>
      </c>
      <c r="C516" s="1" t="s">
        <v>555</v>
      </c>
      <c r="D516" s="1">
        <v>205.8530229800952</v>
      </c>
      <c r="E516" s="1">
        <v>187.121068549754</v>
      </c>
      <c r="G516" s="1">
        <v>18.73195443034108</v>
      </c>
      <c r="H516" s="1">
        <v>205.28412688637306</v>
      </c>
      <c r="I516" s="1">
        <f t="shared" si="16"/>
        <v>224.01608131671415</v>
      </c>
      <c r="K516" s="1">
        <f>IFERROR(VLOOKUP(A516,'Raw Data - Approved 2014 SWCAP'!$F$4:$R$588,9,FALSE),0)</f>
        <v>187</v>
      </c>
      <c r="L516" s="1">
        <f t="shared" si="17"/>
        <v>0</v>
      </c>
    </row>
    <row r="517" spans="1:12">
      <c r="A517" s="1" t="s">
        <v>1176</v>
      </c>
      <c r="B517" s="1">
        <v>549</v>
      </c>
      <c r="C517" s="1" t="s">
        <v>556</v>
      </c>
      <c r="D517" s="1">
        <v>768.79617308652576</v>
      </c>
      <c r="E517" s="1">
        <v>736.71943418464502</v>
      </c>
      <c r="G517" s="1">
        <v>32.07673890188105</v>
      </c>
      <c r="H517" s="1">
        <v>766.67152544518524</v>
      </c>
      <c r="I517" s="1">
        <f t="shared" si="16"/>
        <v>798.74826434706631</v>
      </c>
      <c r="K517" s="1">
        <f>IFERROR(VLOOKUP(A517,'Raw Data - Approved 2014 SWCAP'!$F$4:$R$588,9,FALSE),0)</f>
        <v>737</v>
      </c>
      <c r="L517" s="1">
        <f t="shared" si="17"/>
        <v>0</v>
      </c>
    </row>
    <row r="518" spans="1:12">
      <c r="A518" s="1" t="s">
        <v>1178</v>
      </c>
      <c r="B518" s="1">
        <v>551</v>
      </c>
      <c r="C518" s="1" t="s">
        <v>558</v>
      </c>
      <c r="D518" s="1">
        <v>177.90999473951817</v>
      </c>
      <c r="E518" s="1">
        <v>167.54162677401101</v>
      </c>
      <c r="G518" s="1">
        <v>10.368367965507005</v>
      </c>
      <c r="H518" s="1">
        <v>177.41832209086715</v>
      </c>
      <c r="I518" s="1">
        <f t="shared" si="16"/>
        <v>187.78669005637414</v>
      </c>
      <c r="K518" s="1">
        <f>IFERROR(VLOOKUP(A518,'Raw Data - Approved 2014 SWCAP'!$F$4:$R$588,9,FALSE),0)</f>
        <v>168</v>
      </c>
      <c r="L518" s="1">
        <f t="shared" si="17"/>
        <v>0</v>
      </c>
    </row>
    <row r="519" spans="1:12">
      <c r="A519" s="1" t="s">
        <v>1179</v>
      </c>
      <c r="B519" s="1">
        <v>552</v>
      </c>
      <c r="C519" s="1" t="s">
        <v>559</v>
      </c>
      <c r="D519" s="1">
        <v>152.32579355821062</v>
      </c>
      <c r="E519" s="1">
        <v>152.255922229791</v>
      </c>
      <c r="G519" s="1">
        <v>6.987132841983841E-2</v>
      </c>
      <c r="H519" s="1">
        <v>151.90482549238448</v>
      </c>
      <c r="I519" s="1">
        <f t="shared" si="16"/>
        <v>151.97469682080433</v>
      </c>
      <c r="K519" s="1">
        <f>IFERROR(VLOOKUP(A519,'Raw Data - Approved 2014 SWCAP'!$F$4:$R$588,9,FALSE),0)</f>
        <v>152</v>
      </c>
      <c r="L519" s="1">
        <f t="shared" si="17"/>
        <v>0</v>
      </c>
    </row>
    <row r="520" spans="1:12">
      <c r="A520" s="1" t="s">
        <v>1258</v>
      </c>
      <c r="B520" s="1">
        <v>553</v>
      </c>
      <c r="C520" s="1" t="s">
        <v>560</v>
      </c>
      <c r="D520" s="1">
        <v>274.89407652255994</v>
      </c>
      <c r="E520" s="1">
        <v>0</v>
      </c>
      <c r="G520" s="1">
        <v>0</v>
      </c>
      <c r="H520" s="1">
        <v>274.134378345399</v>
      </c>
      <c r="I520" s="1">
        <f t="shared" si="16"/>
        <v>274.134378345399</v>
      </c>
      <c r="K520" s="1">
        <f>IFERROR(VLOOKUP(A520,'Raw Data - Approved 2014 SWCAP'!$F$4:$R$588,9,FALSE),0)</f>
        <v>0</v>
      </c>
      <c r="L520" s="1">
        <f t="shared" si="17"/>
        <v>0</v>
      </c>
    </row>
    <row r="521" spans="1:12">
      <c r="A521" s="1" t="s">
        <v>1180</v>
      </c>
      <c r="B521" s="1">
        <v>554</v>
      </c>
      <c r="C521" s="1" t="s">
        <v>561</v>
      </c>
      <c r="D521" s="1">
        <v>181.81113179907925</v>
      </c>
      <c r="E521" s="1">
        <v>167.026378306228</v>
      </c>
      <c r="G521" s="1">
        <v>14.784753492850797</v>
      </c>
      <c r="H521" s="1">
        <v>181.3086779551748</v>
      </c>
      <c r="I521" s="1">
        <f t="shared" si="16"/>
        <v>196.0934314480256</v>
      </c>
      <c r="K521" s="1">
        <f>IFERROR(VLOOKUP(A521,'Raw Data - Approved 2014 SWCAP'!$F$4:$R$588,9,FALSE),0)</f>
        <v>167</v>
      </c>
      <c r="L521" s="1">
        <f t="shared" si="17"/>
        <v>0</v>
      </c>
    </row>
    <row r="522" spans="1:12">
      <c r="A522" s="1" t="s">
        <v>1181</v>
      </c>
      <c r="B522" s="1">
        <v>555</v>
      </c>
      <c r="C522" s="1" t="s">
        <v>562</v>
      </c>
      <c r="D522" s="1">
        <v>29.213165887876009</v>
      </c>
      <c r="E522" s="1">
        <v>34.865146319963401</v>
      </c>
      <c r="G522" s="1">
        <v>-5.6519804320873615</v>
      </c>
      <c r="H522" s="1">
        <v>29.132432286210722</v>
      </c>
      <c r="I522" s="1">
        <f t="shared" si="16"/>
        <v>23.480451854123359</v>
      </c>
      <c r="K522" s="1">
        <f>IFERROR(VLOOKUP(A522,'Raw Data - Approved 2014 SWCAP'!$F$4:$R$588,9,FALSE),0)</f>
        <v>35</v>
      </c>
      <c r="L522" s="1">
        <f t="shared" si="17"/>
        <v>0</v>
      </c>
    </row>
    <row r="523" spans="1:12">
      <c r="A523" s="1" t="s">
        <v>1182</v>
      </c>
      <c r="B523" s="1">
        <v>556</v>
      </c>
      <c r="C523" s="1" t="s">
        <v>563</v>
      </c>
      <c r="D523" s="1">
        <v>326.24392712050349</v>
      </c>
      <c r="E523" s="1">
        <v>255.30561578633299</v>
      </c>
      <c r="G523" s="1">
        <v>70.938311334170734</v>
      </c>
      <c r="H523" s="1">
        <v>325.34231832675079</v>
      </c>
      <c r="I523" s="1">
        <f t="shared" si="16"/>
        <v>396.28062966092153</v>
      </c>
      <c r="K523" s="1">
        <f>IFERROR(VLOOKUP(A523,'Raw Data - Approved 2014 SWCAP'!$F$4:$R$588,9,FALSE),0)</f>
        <v>255</v>
      </c>
      <c r="L523" s="1">
        <f t="shared" si="17"/>
        <v>0</v>
      </c>
    </row>
    <row r="524" spans="1:12">
      <c r="A524" s="1" t="s">
        <v>1183</v>
      </c>
      <c r="B524" s="1">
        <v>557</v>
      </c>
      <c r="C524" s="1" t="s">
        <v>564</v>
      </c>
      <c r="D524" s="1">
        <v>105.33070060814921</v>
      </c>
      <c r="E524" s="1">
        <v>85.7888698858212</v>
      </c>
      <c r="G524" s="1">
        <v>19.541830722328012</v>
      </c>
      <c r="H524" s="1">
        <v>105.03960833630636</v>
      </c>
      <c r="I524" s="1">
        <f t="shared" si="16"/>
        <v>124.58143905863437</v>
      </c>
      <c r="K524" s="1">
        <f>IFERROR(VLOOKUP(A524,'Raw Data - Approved 2014 SWCAP'!$F$4:$R$588,9,FALSE),0)</f>
        <v>86</v>
      </c>
      <c r="L524" s="1">
        <f t="shared" si="17"/>
        <v>0</v>
      </c>
    </row>
    <row r="525" spans="1:12">
      <c r="A525" s="1" t="s">
        <v>1184</v>
      </c>
      <c r="B525" s="1">
        <v>558</v>
      </c>
      <c r="C525" s="1" t="s">
        <v>565</v>
      </c>
      <c r="D525" s="1">
        <v>40.916577066559256</v>
      </c>
      <c r="E525" s="1">
        <v>81.924506377450896</v>
      </c>
      <c r="G525" s="1">
        <v>-41.007929310891619</v>
      </c>
      <c r="H525" s="1">
        <v>40.803499879133653</v>
      </c>
      <c r="I525" s="1">
        <f t="shared" si="16"/>
        <v>-0.20442943175796557</v>
      </c>
      <c r="K525" s="1">
        <f>IFERROR(VLOOKUP(A525,'Raw Data - Approved 2014 SWCAP'!$F$4:$R$588,9,FALSE),0)</f>
        <v>82</v>
      </c>
      <c r="L525" s="1">
        <f t="shared" si="17"/>
        <v>0</v>
      </c>
    </row>
    <row r="526" spans="1:12">
      <c r="A526" s="1" t="s">
        <v>1185</v>
      </c>
      <c r="B526" s="1">
        <v>559</v>
      </c>
      <c r="C526" s="1" t="s">
        <v>566</v>
      </c>
      <c r="D526" s="1">
        <v>832.84740015745876</v>
      </c>
      <c r="E526" s="1">
        <v>661.49315788836896</v>
      </c>
      <c r="G526" s="1">
        <v>171.35424226908981</v>
      </c>
      <c r="H526" s="1">
        <v>830.54574033358517</v>
      </c>
      <c r="I526" s="1">
        <f t="shared" si="16"/>
        <v>1001.899982602675</v>
      </c>
      <c r="K526" s="1">
        <f>IFERROR(VLOOKUP(A526,'Raw Data - Approved 2014 SWCAP'!$F$4:$R$588,9,FALSE),0)</f>
        <v>661</v>
      </c>
      <c r="L526" s="1">
        <f t="shared" si="17"/>
        <v>0</v>
      </c>
    </row>
    <row r="527" spans="1:12">
      <c r="A527" s="1" t="s">
        <v>1186</v>
      </c>
      <c r="B527" s="1">
        <v>560</v>
      </c>
      <c r="C527" s="1" t="s">
        <v>567</v>
      </c>
      <c r="D527" s="1">
        <v>0.54434470598526719</v>
      </c>
      <c r="E527" s="1">
        <v>0.68699795704361299</v>
      </c>
      <c r="G527" s="1">
        <v>-0.14265325105834598</v>
      </c>
      <c r="H527" s="1">
        <v>0.54284035315920598</v>
      </c>
      <c r="I527" s="1">
        <f t="shared" si="16"/>
        <v>0.40018710210086</v>
      </c>
      <c r="K527" s="1">
        <f>IFERROR(VLOOKUP(A527,'Raw Data - Approved 2014 SWCAP'!$F$4:$R$588,9,FALSE),0)</f>
        <v>1</v>
      </c>
      <c r="L527" s="1">
        <f t="shared" si="17"/>
        <v>0</v>
      </c>
    </row>
    <row r="528" spans="1:12">
      <c r="A528" s="1" t="s">
        <v>1187</v>
      </c>
      <c r="B528" s="1">
        <v>561</v>
      </c>
      <c r="C528" s="1" t="s">
        <v>568</v>
      </c>
      <c r="D528" s="1">
        <v>87.548773545963812</v>
      </c>
      <c r="E528" s="1">
        <v>88.794485947886997</v>
      </c>
      <c r="G528" s="1">
        <v>-1.2457124019231929</v>
      </c>
      <c r="H528" s="1">
        <v>87.306823466438956</v>
      </c>
      <c r="I528" s="1">
        <f t="shared" si="16"/>
        <v>86.061111064515757</v>
      </c>
      <c r="K528" s="1">
        <f>IFERROR(VLOOKUP(A528,'Raw Data - Approved 2014 SWCAP'!$F$4:$R$588,9,FALSE),0)</f>
        <v>89</v>
      </c>
      <c r="L528" s="1">
        <f t="shared" si="17"/>
        <v>0</v>
      </c>
    </row>
    <row r="529" spans="1:12">
      <c r="A529" s="1" t="s">
        <v>1259</v>
      </c>
      <c r="B529" s="1">
        <v>562</v>
      </c>
      <c r="C529" s="1" t="s">
        <v>569</v>
      </c>
      <c r="D529" s="1">
        <v>157.85996473572752</v>
      </c>
      <c r="E529" s="1">
        <v>0</v>
      </c>
      <c r="G529" s="1">
        <v>0</v>
      </c>
      <c r="H529" s="1">
        <v>157.42370241616973</v>
      </c>
      <c r="I529" s="1">
        <f t="shared" si="16"/>
        <v>157.42370241616973</v>
      </c>
      <c r="K529" s="1">
        <f>IFERROR(VLOOKUP(A529,'Raw Data - Approved 2014 SWCAP'!$F$4:$R$588,9,FALSE),0)</f>
        <v>0</v>
      </c>
      <c r="L529" s="1">
        <f t="shared" si="17"/>
        <v>0</v>
      </c>
    </row>
    <row r="530" spans="1:12">
      <c r="A530" s="1" t="s">
        <v>1188</v>
      </c>
      <c r="B530" s="1">
        <v>563</v>
      </c>
      <c r="C530" s="1" t="s">
        <v>570</v>
      </c>
      <c r="D530" s="1">
        <v>27968.42710581814</v>
      </c>
      <c r="E530" s="1">
        <v>14788</v>
      </c>
      <c r="F530" s="1">
        <f>14785.7968619529-E530</f>
        <v>-2.2031380470998556</v>
      </c>
      <c r="G530" s="1">
        <v>13182.630243865224</v>
      </c>
      <c r="H530" s="1">
        <v>27891.129612032397</v>
      </c>
      <c r="I530" s="1">
        <f t="shared" si="16"/>
        <v>41073.759855897617</v>
      </c>
      <c r="K530" s="1">
        <f>IFERROR(VLOOKUP(A530,'Raw Data - Approved 2014 SWCAP'!$F$4:$R$588,9,FALSE),0)</f>
        <v>14788</v>
      </c>
      <c r="L530" s="1">
        <f t="shared" si="17"/>
        <v>0</v>
      </c>
    </row>
    <row r="531" spans="1:12">
      <c r="A531" s="1" t="s">
        <v>1190</v>
      </c>
      <c r="B531" s="1">
        <v>565</v>
      </c>
      <c r="C531" s="1" t="s">
        <v>572</v>
      </c>
      <c r="D531" s="1">
        <v>1373.8522292128691</v>
      </c>
      <c r="E531" s="1">
        <v>919.006107497362</v>
      </c>
      <c r="G531" s="1">
        <v>454.84612171550742</v>
      </c>
      <c r="H531" s="1">
        <v>1370.0552989034059</v>
      </c>
      <c r="I531" s="1">
        <f t="shared" si="16"/>
        <v>1824.9014206189133</v>
      </c>
      <c r="K531" s="1">
        <f>IFERROR(VLOOKUP(A531,'Raw Data - Approved 2014 SWCAP'!$F$4:$R$588,9,FALSE),0)</f>
        <v>919</v>
      </c>
      <c r="L531" s="1">
        <f t="shared" si="17"/>
        <v>0</v>
      </c>
    </row>
    <row r="532" spans="1:12">
      <c r="A532" s="1" t="s">
        <v>1191</v>
      </c>
      <c r="B532" s="1">
        <v>566</v>
      </c>
      <c r="C532" s="1" t="s">
        <v>573</v>
      </c>
      <c r="D532" s="1">
        <v>239.51167063351755</v>
      </c>
      <c r="E532" s="1">
        <v>238.38829109413399</v>
      </c>
      <c r="G532" s="1">
        <v>1.1233795393838018</v>
      </c>
      <c r="H532" s="1">
        <v>238.84975539005063</v>
      </c>
      <c r="I532" s="1">
        <f t="shared" ref="I532:I581" si="18">SUM(G532:H532)</f>
        <v>239.97313492943442</v>
      </c>
      <c r="K532" s="1">
        <f>IFERROR(VLOOKUP(A532,'Raw Data - Approved 2014 SWCAP'!$F$4:$R$588,9,FALSE),0)</f>
        <v>238</v>
      </c>
      <c r="L532" s="1">
        <f t="shared" si="17"/>
        <v>0</v>
      </c>
    </row>
    <row r="533" spans="1:12">
      <c r="A533" s="1" t="s">
        <v>1192</v>
      </c>
      <c r="B533" s="1">
        <v>567</v>
      </c>
      <c r="C533" s="1" t="s">
        <v>574</v>
      </c>
      <c r="D533" s="1">
        <v>589.16242011138752</v>
      </c>
      <c r="E533" s="1">
        <v>555.69547250365304</v>
      </c>
      <c r="G533" s="1">
        <v>33.466947607734937</v>
      </c>
      <c r="H533" s="1">
        <v>587.53420890264726</v>
      </c>
      <c r="I533" s="1">
        <f t="shared" si="18"/>
        <v>621.0011565103822</v>
      </c>
      <c r="K533" s="1">
        <f>IFERROR(VLOOKUP(A533,'Raw Data - Approved 2014 SWCAP'!$F$4:$R$588,9,FALSE),0)</f>
        <v>556</v>
      </c>
      <c r="L533" s="1">
        <f t="shared" ref="L533:L581" si="19">ROUND(K533-E533,0)</f>
        <v>0</v>
      </c>
    </row>
    <row r="534" spans="1:12">
      <c r="A534" s="1" t="s">
        <v>1193</v>
      </c>
      <c r="B534" s="1">
        <v>568</v>
      </c>
      <c r="C534" s="1" t="s">
        <v>575</v>
      </c>
      <c r="D534" s="1">
        <v>328.42130594444455</v>
      </c>
      <c r="E534" s="1">
        <v>271.53594252148798</v>
      </c>
      <c r="G534" s="1">
        <v>56.885363422956452</v>
      </c>
      <c r="H534" s="1">
        <v>327.51367973938761</v>
      </c>
      <c r="I534" s="1">
        <f t="shared" si="18"/>
        <v>384.39904316234407</v>
      </c>
      <c r="K534" s="1">
        <f>IFERROR(VLOOKUP(A534,'Raw Data - Approved 2014 SWCAP'!$F$4:$R$588,9,FALSE),0)</f>
        <v>272</v>
      </c>
      <c r="L534" s="1">
        <f t="shared" si="19"/>
        <v>0</v>
      </c>
    </row>
    <row r="535" spans="1:12">
      <c r="A535" s="1" t="s">
        <v>1194</v>
      </c>
      <c r="B535" s="1">
        <v>569</v>
      </c>
      <c r="C535" s="1" t="s">
        <v>576</v>
      </c>
      <c r="D535" s="1">
        <v>317.21392522046438</v>
      </c>
      <c r="E535" s="1">
        <v>204.31879314918601</v>
      </c>
      <c r="G535" s="1">
        <v>112.89513207127835</v>
      </c>
      <c r="H535" s="1">
        <v>316.33726153569256</v>
      </c>
      <c r="I535" s="1">
        <f t="shared" si="18"/>
        <v>429.2323936069709</v>
      </c>
      <c r="K535" s="1">
        <f>IFERROR(VLOOKUP(A535,'Raw Data - Approved 2014 SWCAP'!$F$4:$R$588,9,FALSE),0)</f>
        <v>204</v>
      </c>
      <c r="L535" s="1">
        <f t="shared" si="19"/>
        <v>0</v>
      </c>
    </row>
    <row r="536" spans="1:12">
      <c r="A536" s="1" t="s">
        <v>1195</v>
      </c>
      <c r="B536" s="1">
        <v>570</v>
      </c>
      <c r="C536" s="1" t="s">
        <v>577</v>
      </c>
      <c r="D536" s="1">
        <v>12.157031767004302</v>
      </c>
      <c r="E536" s="1">
        <v>12.365963226785</v>
      </c>
      <c r="G536" s="1">
        <v>-0.2089314597807361</v>
      </c>
      <c r="H536" s="1">
        <v>12.123434553888934</v>
      </c>
      <c r="I536" s="1">
        <f t="shared" si="18"/>
        <v>11.914503094108198</v>
      </c>
      <c r="K536" s="1">
        <f>IFERROR(VLOOKUP(A536,'Raw Data - Approved 2014 SWCAP'!$F$4:$R$588,9,FALSE),0)</f>
        <v>12</v>
      </c>
      <c r="L536" s="1">
        <f t="shared" si="19"/>
        <v>0</v>
      </c>
    </row>
    <row r="537" spans="1:12">
      <c r="A537" s="1" t="s">
        <v>1196</v>
      </c>
      <c r="B537" s="1">
        <v>571</v>
      </c>
      <c r="C537" s="1" t="s">
        <v>578</v>
      </c>
      <c r="D537" s="1">
        <v>217.01208945279322</v>
      </c>
      <c r="E537" s="1">
        <v>178.70534357597001</v>
      </c>
      <c r="G537" s="1">
        <v>38.306745876823321</v>
      </c>
      <c r="H537" s="1">
        <v>216.41235412613679</v>
      </c>
      <c r="I537" s="1">
        <f t="shared" si="18"/>
        <v>254.71910000296012</v>
      </c>
      <c r="K537" s="1">
        <f>IFERROR(VLOOKUP(A537,'Raw Data - Approved 2014 SWCAP'!$F$4:$R$588,9,FALSE),0)</f>
        <v>179</v>
      </c>
      <c r="L537" s="1">
        <f t="shared" si="19"/>
        <v>0</v>
      </c>
    </row>
    <row r="538" spans="1:12">
      <c r="A538" s="1" t="s">
        <v>1198</v>
      </c>
      <c r="B538" s="1">
        <v>573</v>
      </c>
      <c r="C538" s="1" t="s">
        <v>580</v>
      </c>
      <c r="D538" s="1">
        <v>92.447875899831217</v>
      </c>
      <c r="E538" s="1">
        <v>95.320966539801304</v>
      </c>
      <c r="G538" s="1">
        <v>-2.8730906399701133</v>
      </c>
      <c r="H538" s="1">
        <v>92.192386644871817</v>
      </c>
      <c r="I538" s="1">
        <f t="shared" si="18"/>
        <v>89.319296004901702</v>
      </c>
      <c r="K538" s="1">
        <f>IFERROR(VLOOKUP(A538,'Raw Data - Approved 2014 SWCAP'!$F$4:$R$588,9,FALSE),0)</f>
        <v>95</v>
      </c>
      <c r="L538" s="1">
        <f t="shared" si="19"/>
        <v>0</v>
      </c>
    </row>
    <row r="539" spans="1:12">
      <c r="A539" s="1" t="s">
        <v>1199</v>
      </c>
      <c r="B539" s="1">
        <v>574</v>
      </c>
      <c r="C539" s="1" t="s">
        <v>581</v>
      </c>
      <c r="D539" s="1">
        <v>117.48773237515351</v>
      </c>
      <c r="E539" s="1">
        <v>130.100238115134</v>
      </c>
      <c r="G539" s="1">
        <v>-12.612505739980739</v>
      </c>
      <c r="H539" s="1">
        <v>117.1630428901953</v>
      </c>
      <c r="I539" s="1">
        <f t="shared" si="18"/>
        <v>104.55053715021457</v>
      </c>
      <c r="K539" s="1">
        <f>IFERROR(VLOOKUP(A539,'Raw Data - Approved 2014 SWCAP'!$F$4:$R$588,9,FALSE),0)</f>
        <v>130</v>
      </c>
      <c r="L539" s="1">
        <f t="shared" si="19"/>
        <v>0</v>
      </c>
    </row>
    <row r="540" spans="1:12">
      <c r="A540" s="1" t="s">
        <v>1200</v>
      </c>
      <c r="B540" s="1">
        <v>575</v>
      </c>
      <c r="C540" s="1" t="s">
        <v>582</v>
      </c>
      <c r="D540" s="1">
        <v>1284.5445370322113</v>
      </c>
      <c r="E540" s="1">
        <v>1267.8079225316901</v>
      </c>
      <c r="G540" s="1">
        <v>16.73661450052024</v>
      </c>
      <c r="H540" s="1">
        <v>1280.994364666361</v>
      </c>
      <c r="I540" s="1">
        <f t="shared" si="18"/>
        <v>1297.7309791668813</v>
      </c>
      <c r="K540" s="1">
        <f>IFERROR(VLOOKUP(A540,'Raw Data - Approved 2014 SWCAP'!$F$4:$R$588,9,FALSE),0)</f>
        <v>1268</v>
      </c>
      <c r="L540" s="1">
        <f t="shared" si="19"/>
        <v>0</v>
      </c>
    </row>
    <row r="541" spans="1:12">
      <c r="A541" s="1" t="s">
        <v>1201</v>
      </c>
      <c r="B541" s="1">
        <v>576</v>
      </c>
      <c r="C541" s="1" t="s">
        <v>583</v>
      </c>
      <c r="D541" s="1">
        <v>97.346978253698623</v>
      </c>
      <c r="E541" s="1">
        <v>118.764771823915</v>
      </c>
      <c r="G541" s="1">
        <v>-21.417793570216009</v>
      </c>
      <c r="H541" s="1">
        <v>97.077949823304678</v>
      </c>
      <c r="I541" s="1">
        <f t="shared" si="18"/>
        <v>75.660156253088672</v>
      </c>
      <c r="K541" s="1">
        <f>IFERROR(VLOOKUP(A541,'Raw Data - Approved 2014 SWCAP'!$F$4:$R$588,9,FALSE),0)</f>
        <v>119</v>
      </c>
      <c r="L541" s="1">
        <f t="shared" si="19"/>
        <v>0</v>
      </c>
    </row>
    <row r="542" spans="1:12">
      <c r="A542" s="1" t="s">
        <v>1202</v>
      </c>
      <c r="B542" s="1">
        <v>577</v>
      </c>
      <c r="C542" s="1" t="s">
        <v>584</v>
      </c>
      <c r="D542" s="1">
        <v>1263.4238802197056</v>
      </c>
      <c r="E542" s="1">
        <v>8465</v>
      </c>
      <c r="F542" s="1">
        <f>8463.52897981313-E542</f>
        <v>-1.471020186869282</v>
      </c>
      <c r="G542" s="1">
        <v>-7200.1050995934265</v>
      </c>
      <c r="H542" s="1">
        <v>1259.9322736440365</v>
      </c>
      <c r="I542" s="1">
        <f t="shared" si="18"/>
        <v>-5940.1728259493902</v>
      </c>
      <c r="K542" s="1">
        <f>IFERROR(VLOOKUP(A542,'Raw Data - Approved 2014 SWCAP'!$F$4:$R$588,9,FALSE),0)</f>
        <v>8465</v>
      </c>
      <c r="L542" s="1">
        <f t="shared" si="19"/>
        <v>0</v>
      </c>
    </row>
    <row r="543" spans="1:12">
      <c r="A543" s="1" t="s">
        <v>1203</v>
      </c>
      <c r="B543" s="1">
        <v>578</v>
      </c>
      <c r="C543" s="1" t="s">
        <v>585</v>
      </c>
      <c r="D543" s="1">
        <v>227.17319063118484</v>
      </c>
      <c r="E543" s="1">
        <v>265.18121141883501</v>
      </c>
      <c r="G543" s="1">
        <v>-38.008020787649833</v>
      </c>
      <c r="H543" s="1">
        <v>226.54537405177527</v>
      </c>
      <c r="I543" s="1">
        <f t="shared" si="18"/>
        <v>188.53735326412544</v>
      </c>
      <c r="K543" s="1">
        <f>IFERROR(VLOOKUP(A543,'Raw Data - Approved 2014 SWCAP'!$F$4:$R$588,9,FALSE),0)</f>
        <v>265</v>
      </c>
      <c r="L543" s="1">
        <f t="shared" si="19"/>
        <v>0</v>
      </c>
    </row>
    <row r="544" spans="1:12">
      <c r="A544" s="1" t="s">
        <v>1204</v>
      </c>
      <c r="B544" s="1">
        <v>579</v>
      </c>
      <c r="C544" s="1" t="s">
        <v>586</v>
      </c>
      <c r="D544" s="1">
        <v>1.0886894119705344</v>
      </c>
      <c r="E544" s="1">
        <v>2.8338665728049</v>
      </c>
      <c r="G544" s="1">
        <v>-1.74517716083437</v>
      </c>
      <c r="H544" s="1">
        <v>1.085680706318412</v>
      </c>
      <c r="I544" s="1">
        <f t="shared" si="18"/>
        <v>-0.65949645451595806</v>
      </c>
      <c r="K544" s="1">
        <f>IFERROR(VLOOKUP(A544,'Raw Data - Approved 2014 SWCAP'!$F$4:$R$588,9,FALSE),0)</f>
        <v>3</v>
      </c>
      <c r="L544" s="1">
        <f t="shared" si="19"/>
        <v>0</v>
      </c>
    </row>
    <row r="545" spans="1:12">
      <c r="A545" s="1" t="s">
        <v>1205</v>
      </c>
      <c r="B545" s="1">
        <v>580</v>
      </c>
      <c r="C545" s="1" t="s">
        <v>587</v>
      </c>
      <c r="D545" s="1">
        <v>111.13704413865872</v>
      </c>
      <c r="E545" s="1">
        <v>85.7888698858212</v>
      </c>
      <c r="G545" s="1">
        <v>25.348174252837527</v>
      </c>
      <c r="H545" s="1">
        <v>110.82990543667123</v>
      </c>
      <c r="I545" s="1">
        <f t="shared" si="18"/>
        <v>136.17807968950876</v>
      </c>
      <c r="K545" s="1">
        <f>IFERROR(VLOOKUP(A545,'Raw Data - Approved 2014 SWCAP'!$F$4:$R$588,9,FALSE),0)</f>
        <v>86</v>
      </c>
      <c r="L545" s="1">
        <f t="shared" si="19"/>
        <v>0</v>
      </c>
    </row>
    <row r="546" spans="1:12">
      <c r="A546" s="1" t="s">
        <v>1206</v>
      </c>
      <c r="B546" s="1">
        <v>581</v>
      </c>
      <c r="C546" s="1" t="s">
        <v>588</v>
      </c>
      <c r="D546" s="1">
        <v>3.5382405889042374</v>
      </c>
      <c r="E546" s="1">
        <v>4.2078624868921297</v>
      </c>
      <c r="G546" s="1">
        <v>-0.66962189798789384</v>
      </c>
      <c r="H546" s="1">
        <v>3.528462295534839</v>
      </c>
      <c r="I546" s="1">
        <f t="shared" si="18"/>
        <v>2.8588403975469454</v>
      </c>
      <c r="K546" s="1">
        <f>IFERROR(VLOOKUP(A546,'Raw Data - Approved 2014 SWCAP'!$F$4:$R$588,9,FALSE),0)</f>
        <v>4</v>
      </c>
      <c r="L546" s="1">
        <f t="shared" si="19"/>
        <v>0</v>
      </c>
    </row>
    <row r="547" spans="1:12">
      <c r="A547" s="1" t="s">
        <v>1207</v>
      </c>
      <c r="B547" s="1">
        <v>582</v>
      </c>
      <c r="C547" s="1" t="s">
        <v>589</v>
      </c>
      <c r="D547" s="1">
        <v>34331.020385728443</v>
      </c>
      <c r="E547" s="1">
        <v>212.28236872647599</v>
      </c>
      <c r="G547" s="1">
        <v>34118.738017001968</v>
      </c>
      <c r="H547" s="1">
        <v>34236.137735087766</v>
      </c>
      <c r="I547" s="1">
        <f t="shared" si="18"/>
        <v>68354.875752089734</v>
      </c>
      <c r="K547" s="1">
        <f>IFERROR(VLOOKUP(A547,'Raw Data - Approved 2014 SWCAP'!$F$4:$R$588,9,FALSE),0)</f>
        <v>212</v>
      </c>
      <c r="L547" s="1">
        <f t="shared" si="19"/>
        <v>0</v>
      </c>
    </row>
    <row r="548" spans="1:12">
      <c r="A548" s="1" t="s">
        <v>1208</v>
      </c>
      <c r="B548" s="1">
        <v>583</v>
      </c>
      <c r="C548" s="1" t="s">
        <v>590</v>
      </c>
      <c r="D548" s="1">
        <v>221.65664907014101</v>
      </c>
      <c r="E548" s="1">
        <v>7509</v>
      </c>
      <c r="F548" s="1">
        <f>7507.89716030363-E548</f>
        <v>-1.1028396963702107</v>
      </c>
      <c r="G548" s="1">
        <v>-7286.2405112334927</v>
      </c>
      <c r="H548" s="1">
        <v>221.04407387839709</v>
      </c>
      <c r="I548" s="1">
        <f t="shared" si="18"/>
        <v>-7065.1964373550954</v>
      </c>
      <c r="K548" s="1">
        <f>IFERROR(VLOOKUP(A548,'Raw Data - Approved 2014 SWCAP'!$F$4:$R$588,9,FALSE),0)</f>
        <v>7509</v>
      </c>
      <c r="L548" s="1">
        <f t="shared" si="19"/>
        <v>0</v>
      </c>
    </row>
    <row r="549" spans="1:12">
      <c r="A549" s="1" t="s">
        <v>1209</v>
      </c>
      <c r="B549" s="1">
        <v>584</v>
      </c>
      <c r="C549" s="1" t="s">
        <v>591</v>
      </c>
      <c r="D549" s="1">
        <v>94.534530606108078</v>
      </c>
      <c r="E549" s="1">
        <v>70.331415852339902</v>
      </c>
      <c r="G549" s="1">
        <v>24.203114753768176</v>
      </c>
      <c r="H549" s="1">
        <v>94.273274665315441</v>
      </c>
      <c r="I549" s="1">
        <f t="shared" si="18"/>
        <v>118.47638941908362</v>
      </c>
      <c r="K549" s="1">
        <f>IFERROR(VLOOKUP(A549,'Raw Data - Approved 2014 SWCAP'!$F$4:$R$588,9,FALSE),0)</f>
        <v>70</v>
      </c>
      <c r="L549" s="1">
        <f t="shared" si="19"/>
        <v>0</v>
      </c>
    </row>
    <row r="550" spans="1:12">
      <c r="A550" s="1" t="s">
        <v>1210</v>
      </c>
      <c r="B550" s="1">
        <v>585</v>
      </c>
      <c r="C550" s="1" t="s">
        <v>592</v>
      </c>
      <c r="D550" s="1">
        <v>3.5382405889042374</v>
      </c>
      <c r="E550" s="1">
        <v>3.0056160620658101</v>
      </c>
      <c r="G550" s="1">
        <v>0.53262452683842931</v>
      </c>
      <c r="H550" s="1">
        <v>3.528462295534839</v>
      </c>
      <c r="I550" s="1">
        <f t="shared" si="18"/>
        <v>4.0610868223732686</v>
      </c>
      <c r="K550" s="1">
        <f>IFERROR(VLOOKUP(A550,'Raw Data - Approved 2014 SWCAP'!$F$4:$R$588,9,FALSE),0)</f>
        <v>3</v>
      </c>
      <c r="L550" s="1">
        <f t="shared" si="19"/>
        <v>0</v>
      </c>
    </row>
    <row r="551" spans="1:12">
      <c r="A551" s="1" t="s">
        <v>1211</v>
      </c>
      <c r="B551" s="1">
        <v>586</v>
      </c>
      <c r="C551" s="1" t="s">
        <v>593</v>
      </c>
      <c r="D551" s="1">
        <v>196.6898870960099</v>
      </c>
      <c r="E551" s="1">
        <v>187.37869278364599</v>
      </c>
      <c r="G551" s="1">
        <v>9.3111943123643925</v>
      </c>
      <c r="H551" s="1">
        <v>196.14631427485975</v>
      </c>
      <c r="I551" s="1">
        <f t="shared" si="18"/>
        <v>205.45750858722414</v>
      </c>
      <c r="K551" s="1">
        <f>IFERROR(VLOOKUP(A551,'Raw Data - Approved 2014 SWCAP'!$F$4:$R$588,9,FALSE),0)</f>
        <v>187</v>
      </c>
      <c r="L551" s="1">
        <f t="shared" si="19"/>
        <v>0</v>
      </c>
    </row>
    <row r="552" spans="1:12">
      <c r="A552" s="1" t="s">
        <v>1212</v>
      </c>
      <c r="B552" s="1">
        <v>587</v>
      </c>
      <c r="C552" s="1" t="s">
        <v>594</v>
      </c>
      <c r="D552" s="1">
        <v>376.86798477713336</v>
      </c>
      <c r="E552" s="1">
        <v>345.38822290367699</v>
      </c>
      <c r="G552" s="1">
        <v>31.479761873456809</v>
      </c>
      <c r="H552" s="1">
        <v>375.82647117055694</v>
      </c>
      <c r="I552" s="1">
        <f t="shared" si="18"/>
        <v>407.30623304401377</v>
      </c>
      <c r="K552" s="1">
        <f>IFERROR(VLOOKUP(A552,'Raw Data - Approved 2014 SWCAP'!$F$4:$R$588,9,FALSE),0)</f>
        <v>345</v>
      </c>
      <c r="L552" s="1">
        <f t="shared" si="19"/>
        <v>0</v>
      </c>
    </row>
    <row r="553" spans="1:12">
      <c r="A553" s="1" t="s">
        <v>1213</v>
      </c>
      <c r="B553" s="1">
        <v>588</v>
      </c>
      <c r="C553" s="1" t="s">
        <v>595</v>
      </c>
      <c r="D553" s="1">
        <v>30.574027652839177</v>
      </c>
      <c r="E553" s="1">
        <v>173.81048313203399</v>
      </c>
      <c r="G553" s="1">
        <v>-143.23645547919497</v>
      </c>
      <c r="H553" s="1">
        <v>30.489533169108739</v>
      </c>
      <c r="I553" s="1">
        <f t="shared" si="18"/>
        <v>-112.74692231008623</v>
      </c>
      <c r="K553" s="1">
        <f>IFERROR(VLOOKUP(A553,'Raw Data - Approved 2014 SWCAP'!$F$4:$R$588,9,FALSE),0)</f>
        <v>174</v>
      </c>
      <c r="L553" s="1">
        <f t="shared" si="19"/>
        <v>0</v>
      </c>
    </row>
    <row r="554" spans="1:12">
      <c r="A554" s="1" t="s">
        <v>1214</v>
      </c>
      <c r="B554" s="1">
        <v>589</v>
      </c>
      <c r="C554" s="1" t="s">
        <v>596</v>
      </c>
      <c r="D554" s="1">
        <v>3.0846200005831812</v>
      </c>
      <c r="E554" s="1">
        <v>2.9197413174353599</v>
      </c>
      <c r="G554" s="1">
        <v>0.16487868314782489</v>
      </c>
      <c r="H554" s="1">
        <v>3.076095334568834</v>
      </c>
      <c r="I554" s="1">
        <f t="shared" si="18"/>
        <v>3.2409740177166588</v>
      </c>
      <c r="K554" s="1">
        <f>IFERROR(VLOOKUP(A554,'Raw Data - Approved 2014 SWCAP'!$F$4:$R$588,9,FALSE),0)</f>
        <v>3</v>
      </c>
      <c r="L554" s="1">
        <f t="shared" si="19"/>
        <v>0</v>
      </c>
    </row>
    <row r="555" spans="1:12">
      <c r="A555" s="1" t="s">
        <v>1260</v>
      </c>
      <c r="B555" s="1">
        <v>590</v>
      </c>
      <c r="C555" s="1" t="s">
        <v>597</v>
      </c>
      <c r="D555" s="1">
        <v>3.4475164712400259</v>
      </c>
      <c r="E555" s="1">
        <v>0</v>
      </c>
      <c r="G555" s="1">
        <v>0</v>
      </c>
      <c r="H555" s="1">
        <v>3.4379889033416382</v>
      </c>
      <c r="I555" s="1">
        <f t="shared" si="18"/>
        <v>3.4379889033416382</v>
      </c>
      <c r="K555" s="1">
        <f>IFERROR(VLOOKUP(A555,'Raw Data - Approved 2014 SWCAP'!$F$4:$R$588,9,FALSE),0)</f>
        <v>0</v>
      </c>
      <c r="L555" s="1">
        <f t="shared" si="19"/>
        <v>0</v>
      </c>
    </row>
    <row r="556" spans="1:12">
      <c r="A556" s="1" t="s">
        <v>1215</v>
      </c>
      <c r="B556" s="1">
        <v>591</v>
      </c>
      <c r="C556" s="1" t="s">
        <v>598</v>
      </c>
      <c r="D556" s="1">
        <v>0.72579294131368965</v>
      </c>
      <c r="E556" s="1">
        <v>0.60112321241316202</v>
      </c>
      <c r="G556" s="1">
        <v>0.12466972890052812</v>
      </c>
      <c r="H556" s="1">
        <v>0.72378713754560797</v>
      </c>
      <c r="I556" s="1">
        <f t="shared" si="18"/>
        <v>0.84845686644613605</v>
      </c>
      <c r="K556" s="1">
        <f>IFERROR(VLOOKUP(A556,'Raw Data - Approved 2014 SWCAP'!$F$4:$R$588,9,FALSE),0)</f>
        <v>1</v>
      </c>
      <c r="L556" s="1">
        <f t="shared" si="19"/>
        <v>0</v>
      </c>
    </row>
    <row r="557" spans="1:12">
      <c r="A557" s="1" t="s">
        <v>1216</v>
      </c>
      <c r="B557" s="1">
        <v>592</v>
      </c>
      <c r="C557" s="1" t="s">
        <v>599</v>
      </c>
      <c r="D557" s="1">
        <v>0</v>
      </c>
      <c r="E557" s="1">
        <v>0.68699795704361299</v>
      </c>
      <c r="G557" s="1">
        <v>-0.68699795704361333</v>
      </c>
      <c r="H557" s="1">
        <v>0</v>
      </c>
      <c r="I557" s="1">
        <f t="shared" si="18"/>
        <v>-0.68699795704361333</v>
      </c>
      <c r="K557" s="1">
        <f>IFERROR(VLOOKUP(A557,'Raw Data - Approved 2014 SWCAP'!$F$4:$R$588,9,FALSE),0)</f>
        <v>1</v>
      </c>
      <c r="L557" s="1">
        <f t="shared" si="19"/>
        <v>0</v>
      </c>
    </row>
    <row r="558" spans="1:12">
      <c r="A558" s="1" t="s">
        <v>1217</v>
      </c>
      <c r="B558" s="1">
        <v>593</v>
      </c>
      <c r="C558" s="1" t="s">
        <v>600</v>
      </c>
      <c r="D558" s="1">
        <v>51183.494339835801</v>
      </c>
      <c r="E558" s="1">
        <v>61246</v>
      </c>
      <c r="F558" s="1">
        <f>61240.5254548987-E558</f>
        <v>-5.474545101300464</v>
      </c>
      <c r="G558" s="1">
        <v>-10057.03111506294</v>
      </c>
      <c r="H558" s="1">
        <v>51042.0403614674</v>
      </c>
      <c r="I558" s="1">
        <f t="shared" si="18"/>
        <v>40985.009246404457</v>
      </c>
      <c r="K558" s="1">
        <f>IFERROR(VLOOKUP(A558,'Raw Data - Approved 2014 SWCAP'!$F$4:$R$588,9,FALSE),0)</f>
        <v>61246</v>
      </c>
      <c r="L558" s="1">
        <f t="shared" si="19"/>
        <v>0</v>
      </c>
    </row>
    <row r="559" spans="1:12">
      <c r="A559" s="1" t="s">
        <v>1219</v>
      </c>
      <c r="B559" s="1">
        <v>595</v>
      </c>
      <c r="C559" s="1" t="s">
        <v>602</v>
      </c>
      <c r="D559" s="1">
        <v>1087.0563778525786</v>
      </c>
      <c r="E559" s="1">
        <v>1040.2007817086601</v>
      </c>
      <c r="G559" s="1">
        <v>46.855596143917822</v>
      </c>
      <c r="H559" s="1">
        <v>1084.0521852589343</v>
      </c>
      <c r="I559" s="1">
        <f t="shared" si="18"/>
        <v>1130.9077814028522</v>
      </c>
      <c r="K559" s="1">
        <f>IFERROR(VLOOKUP(A559,'Raw Data - Approved 2014 SWCAP'!$F$4:$R$588,9,FALSE),0)</f>
        <v>1040</v>
      </c>
      <c r="L559" s="1">
        <f t="shared" si="19"/>
        <v>0</v>
      </c>
    </row>
    <row r="560" spans="1:12">
      <c r="A560" s="1" t="s">
        <v>1221</v>
      </c>
      <c r="B560" s="1">
        <v>597</v>
      </c>
      <c r="C560" s="1" t="s">
        <v>604</v>
      </c>
      <c r="D560" s="1">
        <v>315.35703300079814</v>
      </c>
      <c r="E560" s="1">
        <v>485.27818190668199</v>
      </c>
      <c r="G560" s="1">
        <v>-169.92114890588414</v>
      </c>
      <c r="H560" s="1">
        <v>314.48551126356665</v>
      </c>
      <c r="I560" s="1">
        <f t="shared" si="18"/>
        <v>144.56436235768251</v>
      </c>
      <c r="K560" s="1">
        <f>IFERROR(VLOOKUP(A560,'Raw Data - Approved 2014 SWCAP'!$F$4:$R$588,9,FALSE),0)</f>
        <v>485</v>
      </c>
      <c r="L560" s="1">
        <f t="shared" si="19"/>
        <v>0</v>
      </c>
    </row>
    <row r="561" spans="1:12">
      <c r="A561" s="1" t="s">
        <v>1222</v>
      </c>
      <c r="B561" s="1">
        <v>598</v>
      </c>
      <c r="C561" s="1" t="s">
        <v>605</v>
      </c>
      <c r="D561" s="1">
        <v>132.09431531909149</v>
      </c>
      <c r="E561" s="1">
        <v>108.889176191413</v>
      </c>
      <c r="G561" s="1">
        <v>23.205139127678823</v>
      </c>
      <c r="H561" s="1">
        <v>131.72925903330065</v>
      </c>
      <c r="I561" s="1">
        <f t="shared" si="18"/>
        <v>154.93439816097947</v>
      </c>
      <c r="K561" s="1">
        <f>IFERROR(VLOOKUP(A561,'Raw Data - Approved 2014 SWCAP'!$F$4:$R$588,9,FALSE),0)</f>
        <v>109</v>
      </c>
      <c r="L561" s="1">
        <f t="shared" si="19"/>
        <v>0</v>
      </c>
    </row>
    <row r="562" spans="1:12">
      <c r="A562" s="1" t="s">
        <v>1223</v>
      </c>
      <c r="B562" s="1">
        <v>599</v>
      </c>
      <c r="C562" s="1" t="s">
        <v>606</v>
      </c>
      <c r="D562" s="1">
        <v>7945.6853704366104</v>
      </c>
      <c r="E562" s="1">
        <v>14354</v>
      </c>
      <c r="F562" s="1">
        <f>647.839073492127-E562</f>
        <v>-13706.160926507873</v>
      </c>
      <c r="G562" s="1">
        <v>7297.8462969444836</v>
      </c>
      <c r="H562" s="1">
        <v>7923.7254852756814</v>
      </c>
      <c r="I562" s="1">
        <f t="shared" si="18"/>
        <v>15221.571782220166</v>
      </c>
      <c r="K562" s="1">
        <f>IFERROR(VLOOKUP(A562,'Raw Data - Approved 2014 SWCAP'!$F$4:$R$588,9,FALSE),0)</f>
        <v>14354</v>
      </c>
      <c r="L562" s="1">
        <f t="shared" si="19"/>
        <v>0</v>
      </c>
    </row>
    <row r="563" spans="1:12">
      <c r="A563" s="1" t="s">
        <v>1224</v>
      </c>
      <c r="B563" s="1">
        <v>600</v>
      </c>
      <c r="C563" s="1" t="s">
        <v>607</v>
      </c>
      <c r="D563" s="1">
        <v>6.3506882364947854</v>
      </c>
      <c r="E563" s="1">
        <v>0</v>
      </c>
      <c r="G563" s="1">
        <v>0</v>
      </c>
      <c r="H563" s="1">
        <v>6.3331374535240696</v>
      </c>
      <c r="I563" s="1">
        <f t="shared" si="18"/>
        <v>6.3331374535240696</v>
      </c>
      <c r="K563" s="1">
        <f>IFERROR(VLOOKUP(A563,'Raw Data - Approved 2014 SWCAP'!$F$4:$R$588,9,FALSE),0)</f>
        <v>0</v>
      </c>
      <c r="L563" s="1">
        <f t="shared" si="19"/>
        <v>0</v>
      </c>
    </row>
    <row r="564" spans="1:12">
      <c r="A564" s="1" t="s">
        <v>1225</v>
      </c>
      <c r="B564" s="1">
        <v>601</v>
      </c>
      <c r="C564" s="1" t="s">
        <v>608</v>
      </c>
      <c r="D564" s="1">
        <v>9.072411766421121</v>
      </c>
      <c r="E564" s="1">
        <v>7.9863512506319996</v>
      </c>
      <c r="G564" s="1">
        <v>1.0860605157891172</v>
      </c>
      <c r="H564" s="1">
        <v>9.0473392193201008</v>
      </c>
      <c r="I564" s="1">
        <f t="shared" si="18"/>
        <v>10.133399735109219</v>
      </c>
      <c r="K564" s="1">
        <f>IFERROR(VLOOKUP(A564,'Raw Data - Approved 2014 SWCAP'!$F$4:$R$588,9,FALSE),0)</f>
        <v>8</v>
      </c>
      <c r="L564" s="1">
        <f t="shared" si="19"/>
        <v>0</v>
      </c>
    </row>
    <row r="565" spans="1:12">
      <c r="A565" s="1" t="s">
        <v>1226</v>
      </c>
      <c r="B565" s="1">
        <v>602</v>
      </c>
      <c r="C565" s="1" t="s">
        <v>609</v>
      </c>
      <c r="D565" s="1">
        <v>0.90724117664211212</v>
      </c>
      <c r="E565" s="1">
        <v>0.77287270167406497</v>
      </c>
      <c r="G565" s="1">
        <v>0.13436847496804721</v>
      </c>
      <c r="H565" s="1">
        <v>0.90473392193201008</v>
      </c>
      <c r="I565" s="1">
        <f t="shared" si="18"/>
        <v>1.0391023969000572</v>
      </c>
      <c r="K565" s="1">
        <f>IFERROR(VLOOKUP(A565,'Raw Data - Approved 2014 SWCAP'!$F$4:$R$588,9,FALSE),0)</f>
        <v>1</v>
      </c>
      <c r="L565" s="1">
        <f t="shared" si="19"/>
        <v>0</v>
      </c>
    </row>
    <row r="566" spans="1:12">
      <c r="A566" s="1" t="s">
        <v>1227</v>
      </c>
      <c r="B566" s="1">
        <v>603</v>
      </c>
      <c r="C566" s="1" t="s">
        <v>610</v>
      </c>
      <c r="D566" s="1">
        <v>3.8104129418968711</v>
      </c>
      <c r="E566" s="1">
        <v>1.20224642482632</v>
      </c>
      <c r="G566" s="1">
        <v>2.6081665170705479</v>
      </c>
      <c r="H566" s="1">
        <v>3.799882472114442</v>
      </c>
      <c r="I566" s="1">
        <f t="shared" si="18"/>
        <v>6.4080489891849899</v>
      </c>
      <c r="K566" s="1">
        <f>IFERROR(VLOOKUP(A566,'Raw Data - Approved 2014 SWCAP'!$F$4:$R$588,9,FALSE),0)</f>
        <v>1</v>
      </c>
      <c r="L566" s="1">
        <f t="shared" si="19"/>
        <v>0</v>
      </c>
    </row>
    <row r="567" spans="1:12">
      <c r="A567" s="1" t="s">
        <v>1228</v>
      </c>
      <c r="B567" s="1">
        <v>604</v>
      </c>
      <c r="C567" s="1" t="s">
        <v>611</v>
      </c>
      <c r="D567" s="1">
        <v>70.220467072099481</v>
      </c>
      <c r="E567" s="1">
        <v>89.653233394191503</v>
      </c>
      <c r="G567" s="1">
        <v>-19.43276632209205</v>
      </c>
      <c r="H567" s="1">
        <v>70.026405557537572</v>
      </c>
      <c r="I567" s="1">
        <f t="shared" si="18"/>
        <v>50.593639235445522</v>
      </c>
      <c r="K567" s="1">
        <f>IFERROR(VLOOKUP(A567,'Raw Data - Approved 2014 SWCAP'!$F$4:$R$588,9,FALSE),0)</f>
        <v>90</v>
      </c>
      <c r="L567" s="1">
        <f t="shared" si="19"/>
        <v>0</v>
      </c>
    </row>
    <row r="568" spans="1:12">
      <c r="A568" s="1" t="s">
        <v>1229</v>
      </c>
      <c r="B568" s="1">
        <v>605</v>
      </c>
      <c r="C568" s="1" t="s">
        <v>612</v>
      </c>
      <c r="D568" s="1">
        <v>3.6289647065684485</v>
      </c>
      <c r="E568" s="1">
        <v>0.60112321241316202</v>
      </c>
      <c r="G568" s="1">
        <v>3.0278414941552869</v>
      </c>
      <c r="H568" s="1">
        <v>3.6189356877280403</v>
      </c>
      <c r="I568" s="1">
        <f t="shared" si="18"/>
        <v>6.6467771818833272</v>
      </c>
      <c r="K568" s="1">
        <f>IFERROR(VLOOKUP(A568,'Raw Data - Approved 2014 SWCAP'!$F$4:$R$588,9,FALSE),0)</f>
        <v>1</v>
      </c>
      <c r="L568" s="1">
        <f t="shared" si="19"/>
        <v>0</v>
      </c>
    </row>
    <row r="569" spans="1:12">
      <c r="A569" s="1" t="s">
        <v>1230</v>
      </c>
      <c r="B569" s="1">
        <v>606</v>
      </c>
      <c r="C569" s="1" t="s">
        <v>613</v>
      </c>
      <c r="D569" s="1">
        <v>95.80466825340703</v>
      </c>
      <c r="E569" s="1">
        <v>55.6468345205327</v>
      </c>
      <c r="G569" s="1">
        <v>40.157833732874366</v>
      </c>
      <c r="H569" s="1">
        <v>95.539902156020261</v>
      </c>
      <c r="I569" s="1">
        <f t="shared" si="18"/>
        <v>135.69773588889461</v>
      </c>
      <c r="K569" s="1">
        <f>IFERROR(VLOOKUP(A569,'Raw Data - Approved 2014 SWCAP'!$F$4:$R$588,9,FALSE),0)</f>
        <v>56</v>
      </c>
      <c r="L569" s="1">
        <f t="shared" si="19"/>
        <v>0</v>
      </c>
    </row>
    <row r="570" spans="1:12">
      <c r="A570" s="1" t="s">
        <v>1231</v>
      </c>
      <c r="B570" s="1">
        <v>607</v>
      </c>
      <c r="C570" s="1" t="s">
        <v>614</v>
      </c>
      <c r="D570" s="1">
        <v>333.50185653364042</v>
      </c>
      <c r="E570" s="1">
        <v>346.332845094611</v>
      </c>
      <c r="G570" s="1">
        <v>-12.830988560971115</v>
      </c>
      <c r="H570" s="1">
        <v>332.58018970220689</v>
      </c>
      <c r="I570" s="1">
        <f t="shared" si="18"/>
        <v>319.7492011412358</v>
      </c>
      <c r="K570" s="1">
        <f>IFERROR(VLOOKUP(A570,'Raw Data - Approved 2014 SWCAP'!$F$4:$R$588,9,FALSE),0)</f>
        <v>346</v>
      </c>
      <c r="L570" s="1">
        <f t="shared" si="19"/>
        <v>0</v>
      </c>
    </row>
    <row r="571" spans="1:12">
      <c r="A571" s="1" t="s">
        <v>1233</v>
      </c>
      <c r="B571" s="1">
        <v>609</v>
      </c>
      <c r="C571" s="1" t="s">
        <v>616</v>
      </c>
      <c r="D571" s="1">
        <v>47.357989420718255</v>
      </c>
      <c r="E571" s="1">
        <v>25.3330496659832</v>
      </c>
      <c r="G571" s="1">
        <v>22.024939754735012</v>
      </c>
      <c r="H571" s="1">
        <v>47.227110724850924</v>
      </c>
      <c r="I571" s="1">
        <f t="shared" si="18"/>
        <v>69.252050479585932</v>
      </c>
      <c r="K571" s="1">
        <f>IFERROR(VLOOKUP(A571,'Raw Data - Approved 2014 SWCAP'!$F$4:$R$588,9,FALSE),0)</f>
        <v>25</v>
      </c>
      <c r="L571" s="1">
        <f t="shared" si="19"/>
        <v>0</v>
      </c>
    </row>
    <row r="572" spans="1:12">
      <c r="A572" s="1" t="s">
        <v>1234</v>
      </c>
      <c r="B572" s="1">
        <v>610</v>
      </c>
      <c r="C572" s="1" t="s">
        <v>617</v>
      </c>
      <c r="D572" s="1">
        <v>82.196050603775362</v>
      </c>
      <c r="E572" s="1">
        <v>85.960619375082103</v>
      </c>
      <c r="G572" s="1">
        <v>-3.7645687713067497</v>
      </c>
      <c r="H572" s="1">
        <v>81.968893327040107</v>
      </c>
      <c r="I572" s="1">
        <f t="shared" si="18"/>
        <v>78.204324555733351</v>
      </c>
      <c r="K572" s="1">
        <f>IFERROR(VLOOKUP(A572,'Raw Data - Approved 2014 SWCAP'!$F$4:$R$588,9,FALSE),0)</f>
        <v>86</v>
      </c>
      <c r="L572" s="1">
        <f t="shared" si="19"/>
        <v>0</v>
      </c>
    </row>
    <row r="573" spans="1:12">
      <c r="A573" s="1" t="s">
        <v>1235</v>
      </c>
      <c r="B573" s="1">
        <v>611</v>
      </c>
      <c r="C573" s="1" t="s">
        <v>618</v>
      </c>
      <c r="D573" s="1">
        <v>19.50568529780541</v>
      </c>
      <c r="E573" s="1">
        <v>6.78410482580568</v>
      </c>
      <c r="G573" s="1">
        <v>12.721580471999729</v>
      </c>
      <c r="H573" s="1">
        <v>19.451779321538215</v>
      </c>
      <c r="I573" s="1">
        <f t="shared" si="18"/>
        <v>32.173359793537941</v>
      </c>
      <c r="K573" s="1">
        <f>IFERROR(VLOOKUP(A573,'Raw Data - Approved 2014 SWCAP'!$F$4:$R$588,9,FALSE),0)</f>
        <v>7</v>
      </c>
      <c r="L573" s="1">
        <f t="shared" si="19"/>
        <v>0</v>
      </c>
    </row>
    <row r="574" spans="1:12">
      <c r="A574" s="1" t="s">
        <v>1236</v>
      </c>
      <c r="B574" s="1">
        <v>612</v>
      </c>
      <c r="C574" s="1" t="s">
        <v>619</v>
      </c>
      <c r="D574" s="1">
        <v>26.672890593278094</v>
      </c>
      <c r="E574" s="1">
        <v>14.5128318425463</v>
      </c>
      <c r="G574" s="1">
        <v>12.160058750731766</v>
      </c>
      <c r="H574" s="1">
        <v>26.599177304801092</v>
      </c>
      <c r="I574" s="1">
        <f t="shared" si="18"/>
        <v>38.75923605553286</v>
      </c>
      <c r="K574" s="1">
        <f>IFERROR(VLOOKUP(A574,'Raw Data - Approved 2014 SWCAP'!$F$4:$R$588,9,FALSE),0)</f>
        <v>15</v>
      </c>
      <c r="L574" s="1">
        <f t="shared" si="19"/>
        <v>0</v>
      </c>
    </row>
    <row r="575" spans="1:12">
      <c r="A575" s="1" t="s">
        <v>1237</v>
      </c>
      <c r="B575" s="1">
        <v>613</v>
      </c>
      <c r="C575" s="1" t="s">
        <v>620</v>
      </c>
      <c r="D575" s="1">
        <v>12.519928237661148</v>
      </c>
      <c r="E575" s="1">
        <v>14.169332864024501</v>
      </c>
      <c r="G575" s="1">
        <v>-1.6494046263633759</v>
      </c>
      <c r="H575" s="1">
        <v>12.485328122661738</v>
      </c>
      <c r="I575" s="1">
        <f t="shared" si="18"/>
        <v>10.835923496298362</v>
      </c>
      <c r="K575" s="1">
        <f>IFERROR(VLOOKUP(A575,'Raw Data - Approved 2014 SWCAP'!$F$4:$R$588,9,FALSE),0)</f>
        <v>14</v>
      </c>
      <c r="L575" s="1">
        <f t="shared" si="19"/>
        <v>0</v>
      </c>
    </row>
    <row r="576" spans="1:12">
      <c r="A576" s="1" t="s">
        <v>1238</v>
      </c>
      <c r="B576" s="1">
        <v>614</v>
      </c>
      <c r="C576" s="1" t="s">
        <v>621</v>
      </c>
      <c r="D576" s="1">
        <v>162.57761885426649</v>
      </c>
      <c r="E576" s="1">
        <v>138.086589365766</v>
      </c>
      <c r="G576" s="1">
        <v>24.491029488500224</v>
      </c>
      <c r="H576" s="1">
        <v>162.12831881021617</v>
      </c>
      <c r="I576" s="1">
        <f t="shared" si="18"/>
        <v>186.6193482987164</v>
      </c>
      <c r="K576" s="1">
        <f>IFERROR(VLOOKUP(A576,'Raw Data - Approved 2014 SWCAP'!$F$4:$R$588,9,FALSE),0)</f>
        <v>138</v>
      </c>
      <c r="L576" s="1">
        <f t="shared" si="19"/>
        <v>0</v>
      </c>
    </row>
    <row r="577" spans="1:12">
      <c r="A577" s="1" t="s">
        <v>1239</v>
      </c>
      <c r="B577" s="1">
        <v>615</v>
      </c>
      <c r="C577" s="1" t="s">
        <v>622</v>
      </c>
      <c r="D577" s="1">
        <v>297.93800240926959</v>
      </c>
      <c r="E577" s="1">
        <v>167.62750151864199</v>
      </c>
      <c r="G577" s="1">
        <v>130.31050089062799</v>
      </c>
      <c r="H577" s="1">
        <v>297.11461996247203</v>
      </c>
      <c r="I577" s="1">
        <f t="shared" si="18"/>
        <v>427.4251208531</v>
      </c>
      <c r="K577" s="1">
        <f>IFERROR(VLOOKUP(A577,'Raw Data - Approved 2014 SWCAP'!$F$4:$R$588,9,FALSE),0)</f>
        <v>168</v>
      </c>
      <c r="L577" s="1">
        <f t="shared" si="19"/>
        <v>0</v>
      </c>
    </row>
    <row r="578" spans="1:12">
      <c r="A578" s="1" t="s">
        <v>1240</v>
      </c>
      <c r="B578" s="1">
        <v>616</v>
      </c>
      <c r="C578" s="1" t="s">
        <v>623</v>
      </c>
      <c r="D578" s="1">
        <v>227.26391474884906</v>
      </c>
      <c r="E578" s="1">
        <v>259.51347827322502</v>
      </c>
      <c r="G578" s="1">
        <v>-32.249563524375816</v>
      </c>
      <c r="H578" s="1">
        <v>226.63584744396849</v>
      </c>
      <c r="I578" s="1">
        <f t="shared" si="18"/>
        <v>194.38628391959267</v>
      </c>
      <c r="K578" s="1">
        <f>IFERROR(VLOOKUP(A578,'Raw Data - Approved 2014 SWCAP'!$F$4:$R$588,9,FALSE),0)</f>
        <v>260</v>
      </c>
      <c r="L578" s="1">
        <f t="shared" si="19"/>
        <v>0</v>
      </c>
    </row>
    <row r="579" spans="1:12">
      <c r="A579" s="1" t="s">
        <v>1241</v>
      </c>
      <c r="B579" s="1">
        <v>617</v>
      </c>
      <c r="C579" s="1" t="s">
        <v>624</v>
      </c>
      <c r="D579" s="1">
        <v>164.84572179587175</v>
      </c>
      <c r="E579" s="1">
        <v>104.50956421526</v>
      </c>
      <c r="G579" s="1">
        <v>60.336157580612102</v>
      </c>
      <c r="H579" s="1">
        <v>164.39015361504622</v>
      </c>
      <c r="I579" s="1">
        <f t="shared" si="18"/>
        <v>224.72631119565833</v>
      </c>
      <c r="K579" s="1">
        <f>IFERROR(VLOOKUP(A579,'Raw Data - Approved 2014 SWCAP'!$F$4:$R$588,9,FALSE),0)</f>
        <v>105</v>
      </c>
      <c r="L579" s="1">
        <f t="shared" si="19"/>
        <v>0</v>
      </c>
    </row>
    <row r="580" spans="1:12">
      <c r="A580" s="1" t="s">
        <v>1242</v>
      </c>
      <c r="B580" s="1">
        <v>618</v>
      </c>
      <c r="C580" s="1" t="s">
        <v>625</v>
      </c>
      <c r="D580" s="1">
        <v>116.4897670808472</v>
      </c>
      <c r="E580" s="1">
        <v>107.85867925584699</v>
      </c>
      <c r="G580" s="1">
        <v>8.6310878249999146</v>
      </c>
      <c r="H580" s="1">
        <v>116.16783557607008</v>
      </c>
      <c r="I580" s="1">
        <f t="shared" si="18"/>
        <v>124.79892340106998</v>
      </c>
      <c r="K580" s="1">
        <f>IFERROR(VLOOKUP(A580,'Raw Data - Approved 2014 SWCAP'!$F$4:$R$588,9,FALSE),0)</f>
        <v>108</v>
      </c>
      <c r="L580" s="1">
        <f t="shared" si="19"/>
        <v>0</v>
      </c>
    </row>
    <row r="581" spans="1:12">
      <c r="A581" s="1" t="s">
        <v>626</v>
      </c>
      <c r="B581" s="1">
        <v>619</v>
      </c>
      <c r="C581" s="1" t="s">
        <v>626</v>
      </c>
      <c r="D581" s="1">
        <v>42572.745834519432</v>
      </c>
      <c r="E581" s="1">
        <v>32042.357589215801</v>
      </c>
      <c r="G581" s="1">
        <v>10530.388245303637</v>
      </c>
      <c r="H581" s="1">
        <v>42455.091653620533</v>
      </c>
      <c r="I581" s="1">
        <f t="shared" si="18"/>
        <v>52985.479898924168</v>
      </c>
      <c r="K581" s="1">
        <f>IFERROR(VLOOKUP(A581,'Raw Data - Approved 2014 SWCAP'!$F$4:$R$588,9,FALSE),0)</f>
        <v>32042</v>
      </c>
      <c r="L581" s="1">
        <f t="shared" si="19"/>
        <v>0</v>
      </c>
    </row>
    <row r="582" spans="1:12">
      <c r="C582" s="1" t="s">
        <v>629</v>
      </c>
      <c r="D582" s="2">
        <f t="shared" ref="D582:I582" si="20">SUM(D20:D581)</f>
        <v>1209647.2512847558</v>
      </c>
      <c r="E582" s="2">
        <f t="shared" si="20"/>
        <v>926164.42366854986</v>
      </c>
      <c r="F582" s="2">
        <f t="shared" si="20"/>
        <v>6.5092858424959559</v>
      </c>
      <c r="G582" s="2">
        <f t="shared" si="20"/>
        <v>279650.04986116011</v>
      </c>
      <c r="H582" s="2">
        <f t="shared" si="20"/>
        <v>1206304.143851097</v>
      </c>
      <c r="I582" s="2">
        <f t="shared" si="20"/>
        <v>1485954.1937122596</v>
      </c>
    </row>
    <row r="584" spans="1:12" ht="11.25" thickBot="1">
      <c r="B584" s="3"/>
      <c r="C584" s="4" t="s">
        <v>20</v>
      </c>
      <c r="D584" s="3">
        <f t="shared" ref="D584:I584" si="21">D18 + D582</f>
        <v>1216193.6915843671</v>
      </c>
      <c r="E584" s="3">
        <f t="shared" si="21"/>
        <v>926164.42366854986</v>
      </c>
      <c r="F584" s="3">
        <f t="shared" si="21"/>
        <v>6.5092858424959559</v>
      </c>
      <c r="G584" s="3">
        <f t="shared" si="21"/>
        <v>279650.04986116011</v>
      </c>
      <c r="H584" s="3">
        <f t="shared" si="21"/>
        <v>1212833.091646407</v>
      </c>
      <c r="I584" s="3">
        <f t="shared" si="21"/>
        <v>1492483.1415075697</v>
      </c>
    </row>
    <row r="585" spans="1:12" ht="11.25" thickTop="1"/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92"/>
  <sheetViews>
    <sheetView topLeftCell="A41"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1:12">
      <c r="B1" s="7" t="s">
        <v>0</v>
      </c>
      <c r="C1" s="8"/>
      <c r="D1" s="8"/>
      <c r="E1" s="8"/>
      <c r="F1" s="8"/>
      <c r="G1" s="8"/>
      <c r="H1" s="8"/>
      <c r="I1" s="8"/>
    </row>
    <row r="2" spans="1:12">
      <c r="B2" s="7" t="s">
        <v>1</v>
      </c>
      <c r="C2" s="8"/>
      <c r="D2" s="8"/>
      <c r="E2" s="8"/>
      <c r="F2" s="8"/>
      <c r="G2" s="8"/>
      <c r="H2" s="8"/>
      <c r="I2" s="8"/>
    </row>
    <row r="3" spans="1:12">
      <c r="B3" s="7" t="s">
        <v>2</v>
      </c>
      <c r="C3" s="8"/>
      <c r="D3" s="8"/>
      <c r="E3" s="8"/>
      <c r="F3" s="8"/>
      <c r="G3" s="8"/>
      <c r="H3" s="8"/>
      <c r="I3" s="8"/>
    </row>
    <row r="4" spans="1:12">
      <c r="B4" s="7" t="s">
        <v>3</v>
      </c>
      <c r="C4" s="8"/>
      <c r="D4" s="8"/>
      <c r="E4" s="8"/>
      <c r="F4" s="8"/>
      <c r="G4" s="8"/>
      <c r="H4" s="8"/>
      <c r="I4" s="8"/>
    </row>
    <row r="5" spans="1:12">
      <c r="B5" s="7"/>
      <c r="C5" s="8"/>
      <c r="D5" s="8"/>
      <c r="E5" s="8"/>
      <c r="F5" s="8"/>
      <c r="G5" s="8"/>
      <c r="H5" s="8"/>
      <c r="I5" s="8"/>
    </row>
    <row r="6" spans="1:12">
      <c r="B6" s="7" t="s">
        <v>13</v>
      </c>
      <c r="C6" s="8"/>
      <c r="D6" s="8"/>
      <c r="E6" s="8"/>
      <c r="F6" s="8"/>
      <c r="G6" s="8"/>
      <c r="H6" s="8"/>
      <c r="I6" s="8"/>
    </row>
    <row r="7" spans="1:12">
      <c r="B7" s="7"/>
      <c r="C7" s="8"/>
      <c r="D7" s="8"/>
      <c r="E7" s="8"/>
      <c r="F7" s="8"/>
      <c r="G7" s="8"/>
      <c r="H7" s="8"/>
      <c r="I7" s="8"/>
    </row>
    <row r="8" spans="1:12" ht="33" customHeight="1">
      <c r="B8" s="5" t="s">
        <v>5</v>
      </c>
      <c r="C8" s="6" t="s">
        <v>6</v>
      </c>
      <c r="D8" s="11" t="s">
        <v>633</v>
      </c>
      <c r="E8" s="11" t="s">
        <v>636</v>
      </c>
      <c r="F8" s="11" t="s">
        <v>1265</v>
      </c>
      <c r="G8" s="11" t="s">
        <v>627</v>
      </c>
      <c r="H8" s="5" t="s">
        <v>634</v>
      </c>
      <c r="I8" s="5" t="s">
        <v>635</v>
      </c>
    </row>
    <row r="9" spans="1:12">
      <c r="B9" s="1">
        <v>3</v>
      </c>
      <c r="C9" s="1" t="s">
        <v>9</v>
      </c>
      <c r="D9" s="1">
        <v>53182.473120000002</v>
      </c>
      <c r="E9" s="1">
        <v>0</v>
      </c>
      <c r="G9" s="1">
        <v>0</v>
      </c>
      <c r="H9" s="1">
        <v>0</v>
      </c>
      <c r="I9" s="1">
        <f>SUM(G9:H9)</f>
        <v>0</v>
      </c>
    </row>
    <row r="10" spans="1:12">
      <c r="B10" s="1">
        <v>5</v>
      </c>
      <c r="C10" s="1" t="s">
        <v>11</v>
      </c>
      <c r="D10" s="1">
        <v>41912.39503</v>
      </c>
      <c r="E10" s="1">
        <v>0</v>
      </c>
      <c r="G10" s="1">
        <v>0</v>
      </c>
      <c r="H10" s="1">
        <v>0</v>
      </c>
      <c r="I10" s="1">
        <f t="shared" ref="I10:I13" si="0">SUM(G10:H10)</f>
        <v>0</v>
      </c>
    </row>
    <row r="11" spans="1:12">
      <c r="B11" s="1">
        <v>10</v>
      </c>
      <c r="C11" s="1" t="s">
        <v>16</v>
      </c>
      <c r="D11" s="1">
        <v>26313.671030000001</v>
      </c>
      <c r="E11" s="1">
        <v>0</v>
      </c>
      <c r="G11" s="1">
        <v>0</v>
      </c>
      <c r="H11" s="1">
        <v>0</v>
      </c>
      <c r="I11" s="1">
        <f t="shared" si="0"/>
        <v>0</v>
      </c>
    </row>
    <row r="12" spans="1:12">
      <c r="B12" s="1">
        <v>12</v>
      </c>
      <c r="C12" s="1" t="s">
        <v>18</v>
      </c>
      <c r="D12" s="1">
        <v>9044.9659900000006</v>
      </c>
      <c r="E12" s="1">
        <v>0</v>
      </c>
      <c r="G12" s="1">
        <v>0</v>
      </c>
      <c r="H12" s="1">
        <v>0</v>
      </c>
      <c r="I12" s="1">
        <f t="shared" si="0"/>
        <v>0</v>
      </c>
    </row>
    <row r="13" spans="1:12">
      <c r="B13" s="1">
        <v>13</v>
      </c>
      <c r="C13" s="1" t="s">
        <v>19</v>
      </c>
      <c r="D13" s="1">
        <v>57807.036</v>
      </c>
      <c r="E13" s="1">
        <v>0</v>
      </c>
      <c r="G13" s="1">
        <v>0</v>
      </c>
      <c r="H13" s="10">
        <v>0</v>
      </c>
      <c r="I13" s="1">
        <f t="shared" si="0"/>
        <v>0</v>
      </c>
    </row>
    <row r="14" spans="1:12">
      <c r="C14" s="1" t="s">
        <v>628</v>
      </c>
      <c r="D14" s="2">
        <f>SUM(D9:D13)</f>
        <v>188260.54116999998</v>
      </c>
      <c r="E14" s="2">
        <f>SUM(E9:E13)</f>
        <v>0</v>
      </c>
      <c r="F14" s="2"/>
      <c r="G14" s="2">
        <f>SUM(G9:G13)</f>
        <v>0</v>
      </c>
      <c r="H14" s="2">
        <f>SUM(H9:H13)</f>
        <v>0</v>
      </c>
      <c r="I14" s="2">
        <f>SUM(I9:I13)</f>
        <v>0</v>
      </c>
    </row>
    <row r="16" spans="1:12">
      <c r="A16" s="1" t="s">
        <v>659</v>
      </c>
      <c r="B16" s="1">
        <v>14</v>
      </c>
      <c r="C16" s="1" t="s">
        <v>21</v>
      </c>
      <c r="D16" s="1">
        <v>13174.039989999999</v>
      </c>
      <c r="E16" s="1">
        <v>11981.500297000001</v>
      </c>
      <c r="G16" s="1">
        <v>1192.5396929999999</v>
      </c>
      <c r="H16" s="1">
        <v>0</v>
      </c>
      <c r="I16" s="1">
        <f t="shared" ref="I16:I79" si="1">SUM(G16:H16)</f>
        <v>1192.5396929999999</v>
      </c>
      <c r="K16" s="1">
        <f>IFERROR(VLOOKUP(A16,'Raw Data - Approved 2014 SWCAP'!$F$4:$R$588,11,FALSE),0)</f>
        <v>11982</v>
      </c>
      <c r="L16" s="1">
        <f>ROUND(K16-E16,0)</f>
        <v>0</v>
      </c>
    </row>
    <row r="17" spans="1:12">
      <c r="A17" s="1" t="s">
        <v>661</v>
      </c>
      <c r="B17" s="1">
        <v>17</v>
      </c>
      <c r="C17" s="1" t="s">
        <v>24</v>
      </c>
      <c r="D17" s="1">
        <v>12387.222</v>
      </c>
      <c r="E17" s="1">
        <v>11265.9066</v>
      </c>
      <c r="G17" s="1">
        <v>1121.3154</v>
      </c>
      <c r="H17" s="1">
        <v>0</v>
      </c>
      <c r="I17" s="1">
        <f t="shared" si="1"/>
        <v>1121.3154</v>
      </c>
      <c r="K17" s="1">
        <f>IFERROR(VLOOKUP(A17,'Raw Data - Approved 2014 SWCAP'!$F$4:$R$588,11,FALSE),0)</f>
        <v>11266</v>
      </c>
      <c r="L17" s="1">
        <f t="shared" ref="L17:L80" si="2">ROUND(K17-E17,0)</f>
        <v>0</v>
      </c>
    </row>
    <row r="18" spans="1:12">
      <c r="A18" s="1" t="s">
        <v>662</v>
      </c>
      <c r="B18" s="1">
        <v>18</v>
      </c>
      <c r="C18" s="1" t="s">
        <v>25</v>
      </c>
      <c r="D18" s="1">
        <v>9602.3909800000001</v>
      </c>
      <c r="E18" s="1">
        <v>0</v>
      </c>
      <c r="G18" s="1">
        <v>0</v>
      </c>
      <c r="H18" s="1">
        <v>0</v>
      </c>
      <c r="I18" s="1">
        <f t="shared" si="1"/>
        <v>0</v>
      </c>
      <c r="K18" s="1">
        <f>IFERROR(VLOOKUP(A18,'Raw Data - Approved 2014 SWCAP'!$F$4:$R$588,11,FALSE),0)</f>
        <v>0</v>
      </c>
      <c r="L18" s="1">
        <f t="shared" si="2"/>
        <v>0</v>
      </c>
    </row>
    <row r="19" spans="1:12">
      <c r="A19" s="1" t="s">
        <v>665</v>
      </c>
      <c r="B19" s="1">
        <v>21</v>
      </c>
      <c r="C19" s="1" t="s">
        <v>28</v>
      </c>
      <c r="D19" s="1">
        <v>9471.6369699999996</v>
      </c>
      <c r="E19" s="1">
        <v>8614.2459909999998</v>
      </c>
      <c r="G19" s="1">
        <v>857.39097900000002</v>
      </c>
      <c r="H19" s="1">
        <v>0</v>
      </c>
      <c r="I19" s="1">
        <f t="shared" si="1"/>
        <v>857.39097900000002</v>
      </c>
      <c r="K19" s="1">
        <f>IFERROR(VLOOKUP(A19,'Raw Data - Approved 2014 SWCAP'!$F$4:$R$588,11,FALSE),0)</f>
        <v>8614</v>
      </c>
      <c r="L19" s="1">
        <f t="shared" si="2"/>
        <v>0</v>
      </c>
    </row>
    <row r="20" spans="1:12">
      <c r="A20" s="1" t="s">
        <v>666</v>
      </c>
      <c r="B20" s="1">
        <v>22</v>
      </c>
      <c r="C20" s="1" t="s">
        <v>29</v>
      </c>
      <c r="D20" s="1">
        <v>20973.401989999998</v>
      </c>
      <c r="E20" s="1">
        <v>19074.848897</v>
      </c>
      <c r="G20" s="1">
        <v>1898.553093</v>
      </c>
      <c r="H20" s="1">
        <v>0</v>
      </c>
      <c r="I20" s="1">
        <f t="shared" si="1"/>
        <v>1898.553093</v>
      </c>
      <c r="K20" s="1">
        <f>IFERROR(VLOOKUP(A20,'Raw Data - Approved 2014 SWCAP'!$F$4:$R$588,11,FALSE),0)</f>
        <v>19075</v>
      </c>
      <c r="L20" s="1">
        <f t="shared" si="2"/>
        <v>0</v>
      </c>
    </row>
    <row r="21" spans="1:12">
      <c r="A21" s="1" t="s">
        <v>670</v>
      </c>
      <c r="B21" s="1">
        <v>26</v>
      </c>
      <c r="C21" s="1" t="s">
        <v>33</v>
      </c>
      <c r="D21" s="1">
        <v>19695.682980000001</v>
      </c>
      <c r="E21" s="1">
        <v>17912.791494000001</v>
      </c>
      <c r="G21" s="1">
        <v>1782.891486</v>
      </c>
      <c r="H21" s="1">
        <v>0</v>
      </c>
      <c r="I21" s="1">
        <f t="shared" si="1"/>
        <v>1782.891486</v>
      </c>
      <c r="K21" s="1">
        <f>IFERROR(VLOOKUP(A21,'Raw Data - Approved 2014 SWCAP'!$F$4:$R$588,11,FALSE),0)</f>
        <v>17913</v>
      </c>
      <c r="L21" s="1">
        <f t="shared" si="2"/>
        <v>0</v>
      </c>
    </row>
    <row r="22" spans="1:12">
      <c r="A22" s="1" t="s">
        <v>685</v>
      </c>
      <c r="B22" s="1">
        <v>41</v>
      </c>
      <c r="C22" s="1" t="s">
        <v>48</v>
      </c>
      <c r="D22" s="1">
        <v>23987.62601</v>
      </c>
      <c r="E22" s="1">
        <v>21816.219503</v>
      </c>
      <c r="G22" s="1">
        <v>2171.4065070000001</v>
      </c>
      <c r="H22" s="1">
        <v>0</v>
      </c>
      <c r="I22" s="1">
        <f t="shared" si="1"/>
        <v>2171.4065070000001</v>
      </c>
      <c r="K22" s="1">
        <f>IFERROR(VLOOKUP(A22,'Raw Data - Approved 2014 SWCAP'!$F$4:$R$588,11,FALSE),0)</f>
        <v>21816</v>
      </c>
      <c r="L22" s="1">
        <f t="shared" si="2"/>
        <v>0</v>
      </c>
    </row>
    <row r="23" spans="1:12">
      <c r="A23" s="1" t="s">
        <v>725</v>
      </c>
      <c r="B23" s="1">
        <v>82</v>
      </c>
      <c r="C23" s="1" t="s">
        <v>89</v>
      </c>
      <c r="D23" s="1">
        <v>35097.129000000001</v>
      </c>
      <c r="E23" s="1">
        <v>31920.0687</v>
      </c>
      <c r="G23" s="1">
        <v>3177.0603000000001</v>
      </c>
      <c r="H23" s="1">
        <v>0</v>
      </c>
      <c r="I23" s="1">
        <f t="shared" si="1"/>
        <v>3177.0603000000001</v>
      </c>
      <c r="K23" s="1">
        <f>IFERROR(VLOOKUP(A23,'Raw Data - Approved 2014 SWCAP'!$F$4:$R$588,11,FALSE),0)</f>
        <v>31920</v>
      </c>
      <c r="L23" s="1">
        <f t="shared" si="2"/>
        <v>0</v>
      </c>
    </row>
    <row r="24" spans="1:12">
      <c r="A24" s="1" t="s">
        <v>728</v>
      </c>
      <c r="B24" s="1">
        <v>85</v>
      </c>
      <c r="C24" s="1" t="s">
        <v>92</v>
      </c>
      <c r="D24" s="1">
        <v>19858.552009999999</v>
      </c>
      <c r="E24" s="1">
        <v>24974.845909</v>
      </c>
      <c r="G24" s="1">
        <v>-5116.2938990000002</v>
      </c>
      <c r="H24" s="1">
        <v>0</v>
      </c>
      <c r="I24" s="1">
        <f t="shared" si="1"/>
        <v>-5116.2938990000002</v>
      </c>
      <c r="K24" s="1">
        <f>IFERROR(VLOOKUP(A24,'Raw Data - Approved 2014 SWCAP'!$F$4:$R$588,11,FALSE),0)</f>
        <v>24975</v>
      </c>
      <c r="L24" s="1">
        <f t="shared" si="2"/>
        <v>0</v>
      </c>
    </row>
    <row r="25" spans="1:12">
      <c r="A25" s="1" t="s">
        <v>730</v>
      </c>
      <c r="B25" s="1">
        <v>87</v>
      </c>
      <c r="C25" s="1" t="s">
        <v>94</v>
      </c>
      <c r="D25" s="1">
        <v>20186.583999999999</v>
      </c>
      <c r="E25" s="1">
        <v>18359.2552</v>
      </c>
      <c r="G25" s="1">
        <v>1827.3288</v>
      </c>
      <c r="H25" s="1">
        <v>0</v>
      </c>
      <c r="I25" s="1">
        <f t="shared" si="1"/>
        <v>1827.3288</v>
      </c>
      <c r="K25" s="1">
        <f>IFERROR(VLOOKUP(A25,'Raw Data - Approved 2014 SWCAP'!$F$4:$R$588,11,FALSE),0)</f>
        <v>18359</v>
      </c>
      <c r="L25" s="1">
        <f t="shared" si="2"/>
        <v>0</v>
      </c>
    </row>
    <row r="26" spans="1:12">
      <c r="A26" s="1" t="s">
        <v>731</v>
      </c>
      <c r="B26" s="1">
        <v>88</v>
      </c>
      <c r="C26" s="1" t="s">
        <v>95</v>
      </c>
      <c r="D26" s="1">
        <v>17991.292990000002</v>
      </c>
      <c r="E26" s="1">
        <v>16362.686197000001</v>
      </c>
      <c r="G26" s="1">
        <v>1628.6067929999999</v>
      </c>
      <c r="H26" s="1">
        <v>0</v>
      </c>
      <c r="I26" s="1">
        <f t="shared" si="1"/>
        <v>1628.6067929999999</v>
      </c>
      <c r="K26" s="1">
        <f>IFERROR(VLOOKUP(A26,'Raw Data - Approved 2014 SWCAP'!$F$4:$R$588,11,FALSE),0)</f>
        <v>16363</v>
      </c>
      <c r="L26" s="1">
        <f t="shared" si="2"/>
        <v>0</v>
      </c>
    </row>
    <row r="27" spans="1:12">
      <c r="A27" s="1" t="s">
        <v>733</v>
      </c>
      <c r="B27" s="1">
        <v>90</v>
      </c>
      <c r="C27" s="1" t="s">
        <v>97</v>
      </c>
      <c r="D27" s="1">
        <v>52432.358010000004</v>
      </c>
      <c r="E27" s="1">
        <v>47686.079102999996</v>
      </c>
      <c r="G27" s="1">
        <v>4746.2789069999999</v>
      </c>
      <c r="H27" s="1">
        <v>0</v>
      </c>
      <c r="I27" s="1">
        <f t="shared" si="1"/>
        <v>4746.2789069999999</v>
      </c>
      <c r="K27" s="1">
        <f>IFERROR(VLOOKUP(A27,'Raw Data - Approved 2014 SWCAP'!$F$4:$R$588,11,FALSE),0)</f>
        <v>47686</v>
      </c>
      <c r="L27" s="1">
        <f t="shared" si="2"/>
        <v>0</v>
      </c>
    </row>
    <row r="28" spans="1:12">
      <c r="A28" s="1" t="s">
        <v>745</v>
      </c>
      <c r="B28" s="1">
        <v>102</v>
      </c>
      <c r="C28" s="1" t="s">
        <v>109</v>
      </c>
      <c r="D28" s="1">
        <v>11338.895990000001</v>
      </c>
      <c r="E28" s="1">
        <v>10312.477097000001</v>
      </c>
      <c r="G28" s="1">
        <v>1026.418893</v>
      </c>
      <c r="H28" s="1">
        <v>0</v>
      </c>
      <c r="I28" s="1">
        <f t="shared" si="1"/>
        <v>1026.418893</v>
      </c>
      <c r="K28" s="1">
        <f>IFERROR(VLOOKUP(A28,'Raw Data - Approved 2014 SWCAP'!$F$4:$R$588,11,FALSE),0)</f>
        <v>10312</v>
      </c>
      <c r="L28" s="1">
        <f t="shared" si="2"/>
        <v>0</v>
      </c>
    </row>
    <row r="29" spans="1:12">
      <c r="A29" s="1" t="s">
        <v>756</v>
      </c>
      <c r="B29" s="1">
        <v>114</v>
      </c>
      <c r="C29" s="1" t="s">
        <v>121</v>
      </c>
      <c r="D29" s="1">
        <v>15729.478010000001</v>
      </c>
      <c r="E29" s="1">
        <v>14305.615103</v>
      </c>
      <c r="G29" s="1">
        <v>1423.862907</v>
      </c>
      <c r="H29" s="1">
        <v>0</v>
      </c>
      <c r="I29" s="1">
        <f t="shared" si="1"/>
        <v>1423.862907</v>
      </c>
      <c r="K29" s="1">
        <f>IFERROR(VLOOKUP(A29,'Raw Data - Approved 2014 SWCAP'!$F$4:$R$588,11,FALSE),0)</f>
        <v>14306</v>
      </c>
      <c r="L29" s="1">
        <f t="shared" si="2"/>
        <v>0</v>
      </c>
    </row>
    <row r="30" spans="1:12">
      <c r="A30" s="1" t="s">
        <v>758</v>
      </c>
      <c r="B30" s="1">
        <v>116</v>
      </c>
      <c r="C30" s="1" t="s">
        <v>123</v>
      </c>
      <c r="D30" s="1">
        <v>36244.093999999997</v>
      </c>
      <c r="E30" s="1">
        <v>0</v>
      </c>
      <c r="G30" s="1">
        <v>0</v>
      </c>
      <c r="H30" s="1">
        <v>0</v>
      </c>
      <c r="I30" s="1">
        <f t="shared" si="1"/>
        <v>0</v>
      </c>
      <c r="K30" s="1">
        <f>IFERROR(VLOOKUP(A30,'Raw Data - Approved 2014 SWCAP'!$F$4:$R$588,11,FALSE),0)</f>
        <v>0</v>
      </c>
      <c r="L30" s="1">
        <f t="shared" si="2"/>
        <v>0</v>
      </c>
    </row>
    <row r="31" spans="1:12">
      <c r="A31" s="1" t="s">
        <v>767</v>
      </c>
      <c r="B31" s="1">
        <v>128</v>
      </c>
      <c r="C31" s="1" t="s">
        <v>135</v>
      </c>
      <c r="D31" s="1">
        <v>44011.340980000001</v>
      </c>
      <c r="E31" s="1">
        <v>40027.348894000002</v>
      </c>
      <c r="G31" s="1">
        <v>3983.9920860000002</v>
      </c>
      <c r="H31" s="1">
        <v>0</v>
      </c>
      <c r="I31" s="1">
        <f t="shared" si="1"/>
        <v>3983.9920860000002</v>
      </c>
      <c r="K31" s="1">
        <f>IFERROR(VLOOKUP(A31,'Raw Data - Approved 2014 SWCAP'!$F$4:$R$588,11,FALSE),0)</f>
        <v>40027</v>
      </c>
      <c r="L31" s="1">
        <f t="shared" si="2"/>
        <v>0</v>
      </c>
    </row>
    <row r="32" spans="1:12">
      <c r="A32" s="1" t="s">
        <v>770</v>
      </c>
      <c r="B32" s="1">
        <v>131</v>
      </c>
      <c r="C32" s="1" t="s">
        <v>138</v>
      </c>
      <c r="D32" s="1">
        <v>40994.82303</v>
      </c>
      <c r="E32" s="1">
        <v>67893.777497000003</v>
      </c>
      <c r="G32" s="1">
        <v>-26898.954467</v>
      </c>
      <c r="H32" s="1">
        <v>0</v>
      </c>
      <c r="I32" s="1">
        <f t="shared" si="1"/>
        <v>-26898.954467</v>
      </c>
      <c r="K32" s="1">
        <f>IFERROR(VLOOKUP(A32,'Raw Data - Approved 2014 SWCAP'!$F$4:$R$588,11,FALSE),0)</f>
        <v>67894</v>
      </c>
      <c r="L32" s="1">
        <f t="shared" si="2"/>
        <v>0</v>
      </c>
    </row>
    <row r="33" spans="1:12">
      <c r="A33" s="1" t="s">
        <v>773</v>
      </c>
      <c r="B33" s="1">
        <v>134</v>
      </c>
      <c r="C33" s="1" t="s">
        <v>141</v>
      </c>
      <c r="D33" s="1">
        <v>27396.405989999999</v>
      </c>
      <c r="E33" s="1">
        <v>24916.430097</v>
      </c>
      <c r="G33" s="1">
        <v>2479.9758929999998</v>
      </c>
      <c r="H33" s="1">
        <v>0</v>
      </c>
      <c r="I33" s="1">
        <f t="shared" si="1"/>
        <v>2479.9758929999998</v>
      </c>
      <c r="K33" s="1">
        <f>IFERROR(VLOOKUP(A33,'Raw Data - Approved 2014 SWCAP'!$F$4:$R$588,11,FALSE),0)</f>
        <v>24916</v>
      </c>
      <c r="L33" s="1">
        <f t="shared" si="2"/>
        <v>0</v>
      </c>
    </row>
    <row r="34" spans="1:12">
      <c r="A34" s="1" t="s">
        <v>778</v>
      </c>
      <c r="B34" s="1">
        <v>139</v>
      </c>
      <c r="C34" s="1" t="s">
        <v>146</v>
      </c>
      <c r="D34" s="1">
        <v>11731.158020000001</v>
      </c>
      <c r="E34" s="1">
        <v>10669.230806</v>
      </c>
      <c r="G34" s="1">
        <v>1061.927214</v>
      </c>
      <c r="H34" s="1">
        <v>0</v>
      </c>
      <c r="I34" s="1">
        <f t="shared" si="1"/>
        <v>1061.927214</v>
      </c>
      <c r="K34" s="1">
        <f>IFERROR(VLOOKUP(A34,'Raw Data - Approved 2014 SWCAP'!$F$4:$R$588,11,FALSE),0)</f>
        <v>10669</v>
      </c>
      <c r="L34" s="1">
        <f t="shared" si="2"/>
        <v>0</v>
      </c>
    </row>
    <row r="35" spans="1:12">
      <c r="A35" s="1" t="s">
        <v>786</v>
      </c>
      <c r="B35" s="1">
        <v>148</v>
      </c>
      <c r="C35" s="1" t="s">
        <v>155</v>
      </c>
      <c r="D35" s="1">
        <v>36702.879999999997</v>
      </c>
      <c r="E35" s="1">
        <v>33380.464</v>
      </c>
      <c r="G35" s="1">
        <v>3322.4160000000002</v>
      </c>
      <c r="H35" s="1">
        <v>0</v>
      </c>
      <c r="I35" s="1">
        <f t="shared" si="1"/>
        <v>3322.4160000000002</v>
      </c>
      <c r="K35" s="1">
        <f>IFERROR(VLOOKUP(A35,'Raw Data - Approved 2014 SWCAP'!$F$4:$R$588,11,FALSE),0)</f>
        <v>33380</v>
      </c>
      <c r="L35" s="1">
        <f t="shared" si="2"/>
        <v>0</v>
      </c>
    </row>
    <row r="36" spans="1:12">
      <c r="A36" s="1" t="s">
        <v>817</v>
      </c>
      <c r="B36" s="1">
        <v>180</v>
      </c>
      <c r="C36" s="1" t="s">
        <v>187</v>
      </c>
      <c r="D36" s="1">
        <v>69244.570980000004</v>
      </c>
      <c r="E36" s="1">
        <v>92630.787599999996</v>
      </c>
      <c r="G36" s="1">
        <v>-23386.216619999999</v>
      </c>
      <c r="H36" s="1">
        <v>0</v>
      </c>
      <c r="I36" s="1">
        <f t="shared" si="1"/>
        <v>-23386.216619999999</v>
      </c>
      <c r="K36" s="1">
        <f>IFERROR(VLOOKUP(A36,'Raw Data - Approved 2014 SWCAP'!$F$4:$R$588,11,FALSE),0)</f>
        <v>92631</v>
      </c>
      <c r="L36" s="1">
        <f t="shared" si="2"/>
        <v>0</v>
      </c>
    </row>
    <row r="37" spans="1:12">
      <c r="A37" s="1" t="s">
        <v>827</v>
      </c>
      <c r="B37" s="1">
        <v>190</v>
      </c>
      <c r="C37" s="1" t="s">
        <v>197</v>
      </c>
      <c r="D37" s="1">
        <v>0</v>
      </c>
      <c r="E37" s="1">
        <v>20535.244197</v>
      </c>
      <c r="G37" s="1">
        <v>-20535.244197</v>
      </c>
      <c r="H37" s="1">
        <v>0</v>
      </c>
      <c r="I37" s="1">
        <f t="shared" si="1"/>
        <v>-20535.244197</v>
      </c>
      <c r="K37" s="1">
        <f>IFERROR(VLOOKUP(A37,'Raw Data - Approved 2014 SWCAP'!$F$4:$R$588,11,FALSE),0)</f>
        <v>20535</v>
      </c>
      <c r="L37" s="1">
        <f t="shared" si="2"/>
        <v>0</v>
      </c>
    </row>
    <row r="38" spans="1:12">
      <c r="A38" s="1" t="s">
        <v>832</v>
      </c>
      <c r="B38" s="1">
        <v>195</v>
      </c>
      <c r="C38" s="1" t="s">
        <v>202</v>
      </c>
      <c r="D38" s="1">
        <v>0</v>
      </c>
      <c r="E38" s="1">
        <v>12845.219803</v>
      </c>
      <c r="G38" s="1">
        <v>-12845.219803</v>
      </c>
      <c r="H38" s="1">
        <v>0</v>
      </c>
      <c r="I38" s="1">
        <f t="shared" si="1"/>
        <v>-12845.219803</v>
      </c>
      <c r="K38" s="1">
        <f>IFERROR(VLOOKUP(A38,'Raw Data - Approved 2014 SWCAP'!$F$4:$R$588,11,FALSE),0)</f>
        <v>12845</v>
      </c>
      <c r="L38" s="1">
        <f t="shared" si="2"/>
        <v>0</v>
      </c>
    </row>
    <row r="39" spans="1:12">
      <c r="A39" s="1" t="s">
        <v>841</v>
      </c>
      <c r="B39" s="1">
        <v>206</v>
      </c>
      <c r="C39" s="1" t="s">
        <v>213</v>
      </c>
      <c r="D39" s="1">
        <v>25233.23</v>
      </c>
      <c r="E39" s="1">
        <v>22949.069</v>
      </c>
      <c r="G39" s="1">
        <v>2284.1610000000001</v>
      </c>
      <c r="H39" s="1">
        <v>0</v>
      </c>
      <c r="I39" s="1">
        <f t="shared" si="1"/>
        <v>2284.1610000000001</v>
      </c>
      <c r="K39" s="1">
        <f>IFERROR(VLOOKUP(A39,'Raw Data - Approved 2014 SWCAP'!$F$4:$R$588,11,FALSE),0)</f>
        <v>22949</v>
      </c>
      <c r="L39" s="1">
        <f t="shared" si="2"/>
        <v>0</v>
      </c>
    </row>
    <row r="40" spans="1:12">
      <c r="A40" s="1" t="s">
        <v>853</v>
      </c>
      <c r="B40" s="1">
        <v>218</v>
      </c>
      <c r="C40" s="1" t="s">
        <v>225</v>
      </c>
      <c r="D40" s="1">
        <v>59346.263030000002</v>
      </c>
      <c r="E40" s="1">
        <v>53974.124008999999</v>
      </c>
      <c r="G40" s="1">
        <v>5372.139021</v>
      </c>
      <c r="H40" s="1">
        <v>0</v>
      </c>
      <c r="I40" s="1">
        <f t="shared" si="1"/>
        <v>5372.139021</v>
      </c>
      <c r="K40" s="1">
        <f>IFERROR(VLOOKUP(A40,'Raw Data - Approved 2014 SWCAP'!$F$4:$R$588,11,FALSE),0)</f>
        <v>53974</v>
      </c>
      <c r="L40" s="1">
        <f t="shared" si="2"/>
        <v>0</v>
      </c>
    </row>
    <row r="41" spans="1:12">
      <c r="A41" s="1" t="s">
        <v>861</v>
      </c>
      <c r="B41" s="1">
        <v>226</v>
      </c>
      <c r="C41" s="1" t="s">
        <v>233</v>
      </c>
      <c r="D41" s="1">
        <v>0</v>
      </c>
      <c r="E41" s="1">
        <v>58088.266196999997</v>
      </c>
      <c r="G41" s="1">
        <v>-58088.266196999997</v>
      </c>
      <c r="H41" s="1">
        <v>0</v>
      </c>
      <c r="I41" s="1">
        <f t="shared" si="1"/>
        <v>-58088.266196999997</v>
      </c>
      <c r="K41" s="1">
        <f>IFERROR(VLOOKUP(A41,'Raw Data - Approved 2014 SWCAP'!$F$4:$R$588,11,FALSE),0)</f>
        <v>58088</v>
      </c>
      <c r="L41" s="1">
        <f t="shared" si="2"/>
        <v>0</v>
      </c>
    </row>
    <row r="42" spans="1:12">
      <c r="A42" s="1" t="s">
        <v>862</v>
      </c>
      <c r="B42" s="1">
        <v>227</v>
      </c>
      <c r="C42" s="1" t="s">
        <v>234</v>
      </c>
      <c r="D42" s="1">
        <v>39159.679029999999</v>
      </c>
      <c r="E42" s="1">
        <v>35614.868809</v>
      </c>
      <c r="G42" s="1">
        <v>3544.8102210000002</v>
      </c>
      <c r="H42" s="1">
        <v>0</v>
      </c>
      <c r="I42" s="1">
        <f t="shared" si="1"/>
        <v>3544.8102210000002</v>
      </c>
      <c r="K42" s="1">
        <f>IFERROR(VLOOKUP(A42,'Raw Data - Approved 2014 SWCAP'!$F$4:$R$588,11,FALSE),0)</f>
        <v>35615</v>
      </c>
      <c r="L42" s="1">
        <f t="shared" si="2"/>
        <v>0</v>
      </c>
    </row>
    <row r="43" spans="1:12">
      <c r="A43" s="1" t="s">
        <v>865</v>
      </c>
      <c r="B43" s="1">
        <v>230</v>
      </c>
      <c r="C43" s="1" t="s">
        <v>237</v>
      </c>
      <c r="D43" s="1">
        <v>27823.076969999998</v>
      </c>
      <c r="E43" s="1">
        <v>25304.477991</v>
      </c>
      <c r="G43" s="1">
        <v>2518.5989789999999</v>
      </c>
      <c r="H43" s="1">
        <v>0</v>
      </c>
      <c r="I43" s="1">
        <f t="shared" si="1"/>
        <v>2518.5989789999999</v>
      </c>
      <c r="K43" s="1">
        <f>IFERROR(VLOOKUP(A43,'Raw Data - Approved 2014 SWCAP'!$F$4:$R$588,11,FALSE),0)</f>
        <v>25304</v>
      </c>
      <c r="L43" s="1">
        <f t="shared" si="2"/>
        <v>0</v>
      </c>
    </row>
    <row r="44" spans="1:12">
      <c r="A44" s="1" t="s">
        <v>897</v>
      </c>
      <c r="B44" s="1">
        <v>263</v>
      </c>
      <c r="C44" s="1" t="s">
        <v>270</v>
      </c>
      <c r="D44" s="1">
        <v>50074.197970000001</v>
      </c>
      <c r="E44" s="1">
        <v>45541.384291000002</v>
      </c>
      <c r="G44" s="1">
        <v>4532.8136789999999</v>
      </c>
      <c r="H44" s="1">
        <v>0</v>
      </c>
      <c r="I44" s="1">
        <f t="shared" si="1"/>
        <v>4532.8136789999999</v>
      </c>
      <c r="K44" s="1">
        <f>IFERROR(VLOOKUP(A44,'Raw Data - Approved 2014 SWCAP'!$F$4:$R$588,11,FALSE),0)</f>
        <v>45541</v>
      </c>
      <c r="L44" s="1">
        <f t="shared" si="2"/>
        <v>0</v>
      </c>
    </row>
    <row r="45" spans="1:12">
      <c r="A45" s="1" t="s">
        <v>907</v>
      </c>
      <c r="B45" s="1">
        <v>273</v>
      </c>
      <c r="C45" s="1" t="s">
        <v>280</v>
      </c>
      <c r="D45" s="1">
        <v>36310.617969999999</v>
      </c>
      <c r="E45" s="1">
        <v>26078.487499999999</v>
      </c>
      <c r="G45" s="1">
        <v>10232.13047</v>
      </c>
      <c r="H45" s="1">
        <v>0</v>
      </c>
      <c r="I45" s="1">
        <f t="shared" si="1"/>
        <v>10232.13047</v>
      </c>
      <c r="K45" s="1">
        <f>IFERROR(VLOOKUP(A45,'Raw Data - Approved 2014 SWCAP'!$F$4:$R$588,11,FALSE),0)</f>
        <v>26078</v>
      </c>
      <c r="L45" s="1">
        <f t="shared" si="2"/>
        <v>0</v>
      </c>
    </row>
    <row r="46" spans="1:12">
      <c r="A46" s="1" t="s">
        <v>930</v>
      </c>
      <c r="B46" s="1">
        <v>297</v>
      </c>
      <c r="C46" s="1" t="s">
        <v>304</v>
      </c>
      <c r="D46" s="1">
        <v>26676.111970000002</v>
      </c>
      <c r="E46" s="1">
        <v>24261.338490999999</v>
      </c>
      <c r="G46" s="1">
        <v>2414.773479</v>
      </c>
      <c r="H46" s="1">
        <v>0</v>
      </c>
      <c r="I46" s="1">
        <f t="shared" si="1"/>
        <v>2414.773479</v>
      </c>
      <c r="K46" s="1">
        <f>IFERROR(VLOOKUP(A46,'Raw Data - Approved 2014 SWCAP'!$F$4:$R$588,11,FALSE),0)</f>
        <v>24261</v>
      </c>
      <c r="L46" s="1">
        <f t="shared" si="2"/>
        <v>0</v>
      </c>
    </row>
    <row r="47" spans="1:12">
      <c r="A47" s="1" t="s">
        <v>933</v>
      </c>
      <c r="B47" s="1">
        <v>300</v>
      </c>
      <c r="C47" s="1" t="s">
        <v>307</v>
      </c>
      <c r="D47" s="1">
        <v>19399.766009999999</v>
      </c>
      <c r="E47" s="1">
        <v>17643.661502999999</v>
      </c>
      <c r="G47" s="1">
        <v>1756.104507</v>
      </c>
      <c r="H47" s="1">
        <v>0</v>
      </c>
      <c r="I47" s="1">
        <f t="shared" si="1"/>
        <v>1756.104507</v>
      </c>
      <c r="K47" s="1">
        <f>IFERROR(VLOOKUP(A47,'Raw Data - Approved 2014 SWCAP'!$F$4:$R$588,11,FALSE),0)</f>
        <v>17644</v>
      </c>
      <c r="L47" s="1">
        <f t="shared" si="2"/>
        <v>0</v>
      </c>
    </row>
    <row r="48" spans="1:12">
      <c r="A48" s="1" t="s">
        <v>936</v>
      </c>
      <c r="B48" s="1">
        <v>303</v>
      </c>
      <c r="C48" s="1" t="s">
        <v>310</v>
      </c>
      <c r="D48" s="1">
        <v>29788.974979999999</v>
      </c>
      <c r="E48" s="1">
        <v>27092.419094000001</v>
      </c>
      <c r="G48" s="1">
        <v>2696.5558860000001</v>
      </c>
      <c r="H48" s="1">
        <v>0</v>
      </c>
      <c r="I48" s="1">
        <f t="shared" si="1"/>
        <v>2696.5558860000001</v>
      </c>
      <c r="K48" s="1">
        <f>IFERROR(VLOOKUP(A48,'Raw Data - Approved 2014 SWCAP'!$F$4:$R$588,11,FALSE),0)</f>
        <v>27092</v>
      </c>
      <c r="L48" s="1">
        <f t="shared" si="2"/>
        <v>0</v>
      </c>
    </row>
    <row r="49" spans="1:12">
      <c r="A49" s="1" t="s">
        <v>961</v>
      </c>
      <c r="B49" s="1">
        <v>328</v>
      </c>
      <c r="C49" s="1" t="s">
        <v>335</v>
      </c>
      <c r="D49" s="1">
        <v>17105.836009999999</v>
      </c>
      <c r="E49" s="1">
        <v>15557.382503000001</v>
      </c>
      <c r="G49" s="1">
        <v>1548.4535069999999</v>
      </c>
      <c r="H49" s="1">
        <v>0</v>
      </c>
      <c r="I49" s="1">
        <f t="shared" si="1"/>
        <v>1548.4535069999999</v>
      </c>
      <c r="K49" s="1">
        <f>IFERROR(VLOOKUP(A49,'Raw Data - Approved 2014 SWCAP'!$F$4:$R$588,11,FALSE),0)</f>
        <v>15557</v>
      </c>
      <c r="L49" s="1">
        <f t="shared" si="2"/>
        <v>0</v>
      </c>
    </row>
    <row r="50" spans="1:12">
      <c r="A50" s="1" t="s">
        <v>967</v>
      </c>
      <c r="B50" s="1">
        <v>335</v>
      </c>
      <c r="C50" s="1" t="s">
        <v>342</v>
      </c>
      <c r="D50" s="1">
        <v>101391.70600000001</v>
      </c>
      <c r="E50" s="1">
        <v>51351.671305999997</v>
      </c>
      <c r="G50" s="1">
        <v>50040.034694000002</v>
      </c>
      <c r="H50" s="1">
        <v>0</v>
      </c>
      <c r="I50" s="1">
        <f t="shared" si="1"/>
        <v>50040.034694000002</v>
      </c>
      <c r="K50" s="1">
        <f>IFERROR(VLOOKUP(A50,'Raw Data - Approved 2014 SWCAP'!$F$4:$R$588,11,FALSE),0)</f>
        <v>51352</v>
      </c>
      <c r="L50" s="1">
        <f t="shared" si="2"/>
        <v>0</v>
      </c>
    </row>
    <row r="51" spans="1:12">
      <c r="A51" s="1" t="s">
        <v>970</v>
      </c>
      <c r="B51" s="1">
        <v>339</v>
      </c>
      <c r="C51" s="1" t="s">
        <v>346</v>
      </c>
      <c r="D51" s="1">
        <v>129574.92998</v>
      </c>
      <c r="E51" s="1">
        <v>133402.93809700001</v>
      </c>
      <c r="G51" s="1">
        <v>-3828.0081169999999</v>
      </c>
      <c r="H51" s="1">
        <v>0</v>
      </c>
      <c r="I51" s="1">
        <f t="shared" si="1"/>
        <v>-3828.0081169999999</v>
      </c>
      <c r="K51" s="1">
        <f>IFERROR(VLOOKUP(A51,'Raw Data - Approved 2014 SWCAP'!$F$4:$R$588,11,FALSE),0)</f>
        <v>133403</v>
      </c>
      <c r="L51" s="1">
        <f t="shared" si="2"/>
        <v>0</v>
      </c>
    </row>
    <row r="52" spans="1:12">
      <c r="A52" s="1" t="s">
        <v>984</v>
      </c>
      <c r="B52" s="1">
        <v>353</v>
      </c>
      <c r="C52" s="1" t="s">
        <v>360</v>
      </c>
      <c r="D52" s="1">
        <v>53251.291019999997</v>
      </c>
      <c r="E52" s="1">
        <v>48430.880706000004</v>
      </c>
      <c r="G52" s="1">
        <v>4820.4103139999997</v>
      </c>
      <c r="H52" s="1">
        <v>0</v>
      </c>
      <c r="I52" s="1">
        <f t="shared" si="1"/>
        <v>4820.4103139999997</v>
      </c>
      <c r="K52" s="1">
        <f>IFERROR(VLOOKUP(A52,'Raw Data - Approved 2014 SWCAP'!$F$4:$R$588,11,FALSE),0)</f>
        <v>48431</v>
      </c>
      <c r="L52" s="1">
        <f t="shared" si="2"/>
        <v>0</v>
      </c>
    </row>
    <row r="53" spans="1:12">
      <c r="A53" s="1" t="s">
        <v>1001</v>
      </c>
      <c r="B53" s="1">
        <v>370</v>
      </c>
      <c r="C53" s="1" t="s">
        <v>377</v>
      </c>
      <c r="D53" s="1">
        <v>13502.071980000001</v>
      </c>
      <c r="E53" s="1">
        <v>12279.838194</v>
      </c>
      <c r="G53" s="1">
        <v>1222.233786</v>
      </c>
      <c r="H53" s="1">
        <v>0</v>
      </c>
      <c r="I53" s="1">
        <f t="shared" si="1"/>
        <v>1222.233786</v>
      </c>
      <c r="K53" s="1">
        <f>IFERROR(VLOOKUP(A53,'Raw Data - Approved 2014 SWCAP'!$F$4:$R$588,11,FALSE),0)</f>
        <v>12280</v>
      </c>
      <c r="L53" s="1">
        <f t="shared" si="2"/>
        <v>0</v>
      </c>
    </row>
    <row r="54" spans="1:12">
      <c r="A54" s="1" t="s">
        <v>1002</v>
      </c>
      <c r="B54" s="1">
        <v>371</v>
      </c>
      <c r="C54" s="1" t="s">
        <v>378</v>
      </c>
      <c r="D54" s="1">
        <v>13403.432989999999</v>
      </c>
      <c r="E54" s="1">
        <v>12190.128197</v>
      </c>
      <c r="G54" s="1">
        <v>1213.304793</v>
      </c>
      <c r="H54" s="1">
        <v>0</v>
      </c>
      <c r="I54" s="1">
        <f t="shared" si="1"/>
        <v>1213.304793</v>
      </c>
      <c r="K54" s="1">
        <f>IFERROR(VLOOKUP(A54,'Raw Data - Approved 2014 SWCAP'!$F$4:$R$588,11,FALSE),0)</f>
        <v>12190</v>
      </c>
      <c r="L54" s="1">
        <f t="shared" si="2"/>
        <v>0</v>
      </c>
    </row>
    <row r="55" spans="1:12">
      <c r="A55" s="1" t="s">
        <v>1004</v>
      </c>
      <c r="B55" s="1">
        <v>373</v>
      </c>
      <c r="C55" s="1" t="s">
        <v>380</v>
      </c>
      <c r="D55" s="1">
        <v>12059.19001</v>
      </c>
      <c r="E55" s="1">
        <v>0</v>
      </c>
      <c r="G55" s="1">
        <v>0</v>
      </c>
      <c r="H55" s="1">
        <v>0</v>
      </c>
      <c r="I55" s="1">
        <f t="shared" si="1"/>
        <v>0</v>
      </c>
      <c r="K55" s="1">
        <f>IFERROR(VLOOKUP(A55,'Raw Data - Approved 2014 SWCAP'!$F$4:$R$588,11,FALSE),0)</f>
        <v>0</v>
      </c>
      <c r="L55" s="1">
        <f t="shared" si="2"/>
        <v>0</v>
      </c>
    </row>
    <row r="56" spans="1:12">
      <c r="A56" s="1" t="s">
        <v>1005</v>
      </c>
      <c r="B56" s="1">
        <v>374</v>
      </c>
      <c r="C56" s="1" t="s">
        <v>381</v>
      </c>
      <c r="D56" s="1">
        <v>0</v>
      </c>
      <c r="E56" s="1">
        <v>10967.568703000001</v>
      </c>
      <c r="G56" s="1">
        <v>-10967.568703000001</v>
      </c>
      <c r="H56" s="1">
        <v>0</v>
      </c>
      <c r="I56" s="1">
        <f t="shared" si="1"/>
        <v>-10967.568703000001</v>
      </c>
      <c r="K56" s="1">
        <f>IFERROR(VLOOKUP(A56,'Raw Data - Approved 2014 SWCAP'!$F$4:$R$588,11,FALSE),0)</f>
        <v>10968</v>
      </c>
      <c r="L56" s="1">
        <f t="shared" si="2"/>
        <v>0</v>
      </c>
    </row>
    <row r="57" spans="1:12">
      <c r="A57" s="1" t="s">
        <v>1011</v>
      </c>
      <c r="B57" s="1">
        <v>380</v>
      </c>
      <c r="C57" s="1" t="s">
        <v>387</v>
      </c>
      <c r="D57" s="1">
        <v>22251.120999999999</v>
      </c>
      <c r="E57" s="1">
        <v>0</v>
      </c>
      <c r="G57" s="1">
        <v>0</v>
      </c>
      <c r="H57" s="1">
        <v>0</v>
      </c>
      <c r="I57" s="1">
        <f t="shared" si="1"/>
        <v>0</v>
      </c>
      <c r="K57" s="1">
        <f>IFERROR(VLOOKUP(A57,'Raw Data - Approved 2014 SWCAP'!$F$4:$R$588,11,FALSE),0)</f>
        <v>0</v>
      </c>
      <c r="L57" s="1">
        <f t="shared" si="2"/>
        <v>0</v>
      </c>
    </row>
    <row r="58" spans="1:12">
      <c r="A58" s="1" t="s">
        <v>1013</v>
      </c>
      <c r="B58" s="1">
        <v>382</v>
      </c>
      <c r="C58" s="1" t="s">
        <v>389</v>
      </c>
      <c r="D58" s="1">
        <v>27527.16</v>
      </c>
      <c r="E58" s="1">
        <v>25035.348000000002</v>
      </c>
      <c r="G58" s="1">
        <v>2491.8119999999999</v>
      </c>
      <c r="H58" s="1">
        <v>0</v>
      </c>
      <c r="I58" s="1">
        <f t="shared" si="1"/>
        <v>2491.8119999999999</v>
      </c>
      <c r="K58" s="1">
        <f>IFERROR(VLOOKUP(A58,'Raw Data - Approved 2014 SWCAP'!$F$4:$R$588,11,FALSE),0)</f>
        <v>25035</v>
      </c>
      <c r="L58" s="1">
        <f t="shared" si="2"/>
        <v>0</v>
      </c>
    </row>
    <row r="59" spans="1:12">
      <c r="A59" s="1" t="s">
        <v>1014</v>
      </c>
      <c r="B59" s="1">
        <v>383</v>
      </c>
      <c r="C59" s="1" t="s">
        <v>390</v>
      </c>
      <c r="D59" s="1">
        <v>38799.532019999999</v>
      </c>
      <c r="E59" s="1">
        <v>0</v>
      </c>
      <c r="G59" s="1">
        <v>0</v>
      </c>
      <c r="H59" s="1">
        <v>0</v>
      </c>
      <c r="I59" s="1">
        <f t="shared" si="1"/>
        <v>0</v>
      </c>
      <c r="K59" s="1">
        <f>IFERROR(VLOOKUP(A59,'Raw Data - Approved 2014 SWCAP'!$F$4:$R$588,11,FALSE),0)</f>
        <v>0</v>
      </c>
      <c r="L59" s="1">
        <f t="shared" si="2"/>
        <v>0</v>
      </c>
    </row>
    <row r="60" spans="1:12">
      <c r="A60" s="1" t="s">
        <v>1017</v>
      </c>
      <c r="B60" s="1">
        <v>386</v>
      </c>
      <c r="C60" s="1" t="s">
        <v>393</v>
      </c>
      <c r="D60" s="1">
        <v>19007.503980000001</v>
      </c>
      <c r="E60" s="1">
        <v>17286.907793999999</v>
      </c>
      <c r="G60" s="1">
        <v>1720.596186</v>
      </c>
      <c r="H60" s="1">
        <v>0</v>
      </c>
      <c r="I60" s="1">
        <f t="shared" si="1"/>
        <v>1720.596186</v>
      </c>
      <c r="K60" s="1">
        <f>IFERROR(VLOOKUP(A60,'Raw Data - Approved 2014 SWCAP'!$F$4:$R$588,11,FALSE),0)</f>
        <v>17287</v>
      </c>
      <c r="L60" s="1">
        <f t="shared" si="2"/>
        <v>0</v>
      </c>
    </row>
    <row r="61" spans="1:12">
      <c r="A61" s="1" t="s">
        <v>1023</v>
      </c>
      <c r="B61" s="1">
        <v>392</v>
      </c>
      <c r="C61" s="1" t="s">
        <v>399</v>
      </c>
      <c r="D61" s="1">
        <v>15860.232019999999</v>
      </c>
      <c r="E61" s="1">
        <v>14424.533006</v>
      </c>
      <c r="G61" s="1">
        <v>1435.699014</v>
      </c>
      <c r="H61" s="1">
        <v>0</v>
      </c>
      <c r="I61" s="1">
        <f t="shared" si="1"/>
        <v>1435.699014</v>
      </c>
      <c r="K61" s="1">
        <f>IFERROR(VLOOKUP(A61,'Raw Data - Approved 2014 SWCAP'!$F$4:$R$588,11,FALSE),0)</f>
        <v>14425</v>
      </c>
      <c r="L61" s="1">
        <f t="shared" si="2"/>
        <v>0</v>
      </c>
    </row>
    <row r="62" spans="1:12">
      <c r="A62" s="1" t="s">
        <v>1026</v>
      </c>
      <c r="B62" s="1">
        <v>395</v>
      </c>
      <c r="C62" s="1" t="s">
        <v>402</v>
      </c>
      <c r="D62" s="1">
        <v>28575.486010000001</v>
      </c>
      <c r="E62" s="1">
        <v>25988.777503000001</v>
      </c>
      <c r="G62" s="1">
        <v>2586.7085069999998</v>
      </c>
      <c r="H62" s="1">
        <v>0</v>
      </c>
      <c r="I62" s="1">
        <f t="shared" si="1"/>
        <v>2586.7085069999998</v>
      </c>
      <c r="K62" s="1">
        <f>IFERROR(VLOOKUP(A62,'Raw Data - Approved 2014 SWCAP'!$F$4:$R$588,11,FALSE),0)</f>
        <v>25989</v>
      </c>
      <c r="L62" s="1">
        <f t="shared" si="2"/>
        <v>0</v>
      </c>
    </row>
    <row r="63" spans="1:12">
      <c r="A63" s="1" t="s">
        <v>1031</v>
      </c>
      <c r="B63" s="1">
        <v>400</v>
      </c>
      <c r="C63" s="1" t="s">
        <v>407</v>
      </c>
      <c r="D63" s="1">
        <v>27167.012989999999</v>
      </c>
      <c r="E63" s="1">
        <v>24707.802197000001</v>
      </c>
      <c r="G63" s="1">
        <v>2459.2107930000002</v>
      </c>
      <c r="H63" s="1">
        <v>0</v>
      </c>
      <c r="I63" s="1">
        <f t="shared" si="1"/>
        <v>2459.2107930000002</v>
      </c>
      <c r="K63" s="1">
        <f>IFERROR(VLOOKUP(A63,'Raw Data - Approved 2014 SWCAP'!$F$4:$R$588,11,FALSE),0)</f>
        <v>24708</v>
      </c>
      <c r="L63" s="1">
        <f t="shared" si="2"/>
        <v>0</v>
      </c>
    </row>
    <row r="64" spans="1:12">
      <c r="A64" s="1" t="s">
        <v>1032</v>
      </c>
      <c r="B64" s="1">
        <v>401</v>
      </c>
      <c r="C64" s="1" t="s">
        <v>408</v>
      </c>
      <c r="D64" s="1">
        <v>34246.080970000003</v>
      </c>
      <c r="E64" s="1">
        <v>31146.059191</v>
      </c>
      <c r="G64" s="1">
        <v>3100.0217790000002</v>
      </c>
      <c r="H64" s="1">
        <v>0</v>
      </c>
      <c r="I64" s="1">
        <f t="shared" si="1"/>
        <v>3100.0217790000002</v>
      </c>
      <c r="K64" s="1">
        <f>IFERROR(VLOOKUP(A64,'Raw Data - Approved 2014 SWCAP'!$F$4:$R$588,11,FALSE),0)</f>
        <v>31146</v>
      </c>
      <c r="L64" s="1">
        <f t="shared" si="2"/>
        <v>0</v>
      </c>
    </row>
    <row r="65" spans="1:12">
      <c r="A65" s="1" t="s">
        <v>1033</v>
      </c>
      <c r="B65" s="1">
        <v>402</v>
      </c>
      <c r="C65" s="1" t="s">
        <v>409</v>
      </c>
      <c r="D65" s="1">
        <v>12320.69803</v>
      </c>
      <c r="E65" s="1">
        <v>11205.404509</v>
      </c>
      <c r="G65" s="1">
        <v>1115.2935210000001</v>
      </c>
      <c r="H65" s="1">
        <v>0</v>
      </c>
      <c r="I65" s="1">
        <f t="shared" si="1"/>
        <v>1115.2935210000001</v>
      </c>
      <c r="K65" s="1">
        <f>IFERROR(VLOOKUP(A65,'Raw Data - Approved 2014 SWCAP'!$F$4:$R$588,11,FALSE),0)</f>
        <v>11205</v>
      </c>
      <c r="L65" s="1">
        <f t="shared" si="2"/>
        <v>0</v>
      </c>
    </row>
    <row r="66" spans="1:12">
      <c r="A66" s="1" t="s">
        <v>1035</v>
      </c>
      <c r="B66" s="1">
        <v>404</v>
      </c>
      <c r="C66" s="1" t="s">
        <v>411</v>
      </c>
      <c r="D66" s="1">
        <v>39159.679029999999</v>
      </c>
      <c r="E66" s="1">
        <v>0</v>
      </c>
      <c r="G66" s="1">
        <v>0</v>
      </c>
      <c r="H66" s="1">
        <v>0</v>
      </c>
      <c r="I66" s="1">
        <f t="shared" si="1"/>
        <v>0</v>
      </c>
      <c r="K66" s="1">
        <f>IFERROR(VLOOKUP(A66,'Raw Data - Approved 2014 SWCAP'!$F$4:$R$588,11,FALSE),0)</f>
        <v>0</v>
      </c>
      <c r="L66" s="1">
        <f t="shared" si="2"/>
        <v>0</v>
      </c>
    </row>
    <row r="67" spans="1:12">
      <c r="A67" s="1" t="s">
        <v>1036</v>
      </c>
      <c r="B67" s="1">
        <v>405</v>
      </c>
      <c r="C67" s="1" t="s">
        <v>412</v>
      </c>
      <c r="D67" s="1">
        <v>18284.91603</v>
      </c>
      <c r="E67" s="1">
        <v>0</v>
      </c>
      <c r="G67" s="1">
        <v>0</v>
      </c>
      <c r="H67" s="1">
        <v>0</v>
      </c>
      <c r="I67" s="1">
        <f t="shared" si="1"/>
        <v>0</v>
      </c>
      <c r="K67" s="1">
        <f>IFERROR(VLOOKUP(A67,'Raw Data - Approved 2014 SWCAP'!$F$4:$R$588,11,FALSE),0)</f>
        <v>0</v>
      </c>
      <c r="L67" s="1">
        <f t="shared" si="2"/>
        <v>0</v>
      </c>
    </row>
    <row r="68" spans="1:12">
      <c r="A68" s="1" t="s">
        <v>1037</v>
      </c>
      <c r="B68" s="1">
        <v>406</v>
      </c>
      <c r="C68" s="1" t="s">
        <v>413</v>
      </c>
      <c r="D68" s="1">
        <v>20482.500970000001</v>
      </c>
      <c r="E68" s="1">
        <v>18628.385191000001</v>
      </c>
      <c r="G68" s="1">
        <v>1854.115779</v>
      </c>
      <c r="H68" s="1">
        <v>0</v>
      </c>
      <c r="I68" s="1">
        <f t="shared" si="1"/>
        <v>1854.115779</v>
      </c>
      <c r="K68" s="1">
        <f>IFERROR(VLOOKUP(A68,'Raw Data - Approved 2014 SWCAP'!$F$4:$R$588,11,FALSE),0)</f>
        <v>18628</v>
      </c>
      <c r="L68" s="1">
        <f t="shared" si="2"/>
        <v>0</v>
      </c>
    </row>
    <row r="69" spans="1:12">
      <c r="A69" s="1" t="s">
        <v>1052</v>
      </c>
      <c r="B69" s="1">
        <v>421</v>
      </c>
      <c r="C69" s="1" t="s">
        <v>428</v>
      </c>
      <c r="D69" s="1">
        <v>29951.844010000001</v>
      </c>
      <c r="E69" s="1">
        <v>0</v>
      </c>
      <c r="G69" s="1">
        <v>0</v>
      </c>
      <c r="H69" s="1">
        <v>0</v>
      </c>
      <c r="I69" s="1">
        <f t="shared" si="1"/>
        <v>0</v>
      </c>
      <c r="K69" s="1">
        <f>IFERROR(VLOOKUP(A69,'Raw Data - Approved 2014 SWCAP'!$F$4:$R$588,11,FALSE),0)</f>
        <v>0</v>
      </c>
      <c r="L69" s="1">
        <f t="shared" si="2"/>
        <v>0</v>
      </c>
    </row>
    <row r="70" spans="1:12">
      <c r="A70" s="1" t="s">
        <v>1059</v>
      </c>
      <c r="B70" s="1">
        <v>428</v>
      </c>
      <c r="C70" s="1" t="s">
        <v>435</v>
      </c>
      <c r="D70" s="1">
        <v>11109.502990000001</v>
      </c>
      <c r="E70" s="1">
        <v>16838.357809000001</v>
      </c>
      <c r="G70" s="1">
        <v>-5728.8548190000001</v>
      </c>
      <c r="H70" s="1">
        <v>0</v>
      </c>
      <c r="I70" s="1">
        <f t="shared" si="1"/>
        <v>-5728.8548190000001</v>
      </c>
      <c r="K70" s="1">
        <f>IFERROR(VLOOKUP(A70,'Raw Data - Approved 2014 SWCAP'!$F$4:$R$588,11,FALSE),0)</f>
        <v>16838</v>
      </c>
      <c r="L70" s="1">
        <f t="shared" si="2"/>
        <v>0</v>
      </c>
    </row>
    <row r="71" spans="1:12">
      <c r="A71" s="1" t="s">
        <v>1068</v>
      </c>
      <c r="B71" s="1">
        <v>437</v>
      </c>
      <c r="C71" s="1" t="s">
        <v>444</v>
      </c>
      <c r="D71" s="1">
        <v>23005.823970000001</v>
      </c>
      <c r="E71" s="1">
        <v>0</v>
      </c>
      <c r="G71" s="1">
        <v>0</v>
      </c>
      <c r="H71" s="1">
        <v>0</v>
      </c>
      <c r="I71" s="1">
        <f t="shared" si="1"/>
        <v>0</v>
      </c>
      <c r="K71" s="1">
        <f>IFERROR(VLOOKUP(A71,'Raw Data - Approved 2014 SWCAP'!$F$4:$R$588,11,FALSE),0)</f>
        <v>0</v>
      </c>
      <c r="L71" s="1">
        <f t="shared" si="2"/>
        <v>0</v>
      </c>
    </row>
    <row r="72" spans="1:12">
      <c r="A72" s="1" t="s">
        <v>1076</v>
      </c>
      <c r="B72" s="1">
        <v>445</v>
      </c>
      <c r="C72" s="1" t="s">
        <v>452</v>
      </c>
      <c r="D72" s="1">
        <v>15796.001979999999</v>
      </c>
      <c r="E72" s="1">
        <v>0</v>
      </c>
      <c r="G72" s="1">
        <v>0</v>
      </c>
      <c r="H72" s="1">
        <v>0</v>
      </c>
      <c r="I72" s="1">
        <f t="shared" si="1"/>
        <v>0</v>
      </c>
      <c r="K72" s="1">
        <f>IFERROR(VLOOKUP(A72,'Raw Data - Approved 2014 SWCAP'!$F$4:$R$588,11,FALSE),0)</f>
        <v>0</v>
      </c>
      <c r="L72" s="1">
        <f t="shared" si="2"/>
        <v>0</v>
      </c>
    </row>
    <row r="73" spans="1:12">
      <c r="A73" s="1" t="s">
        <v>1084</v>
      </c>
      <c r="B73" s="1">
        <v>455</v>
      </c>
      <c r="C73" s="1" t="s">
        <v>462</v>
      </c>
      <c r="D73" s="1">
        <v>22120.366989999999</v>
      </c>
      <c r="E73" s="1">
        <v>0</v>
      </c>
      <c r="G73" s="1">
        <v>0</v>
      </c>
      <c r="H73" s="1">
        <v>0</v>
      </c>
      <c r="I73" s="1">
        <f t="shared" si="1"/>
        <v>0</v>
      </c>
      <c r="K73" s="1">
        <f>IFERROR(VLOOKUP(A73,'Raw Data - Approved 2014 SWCAP'!$F$4:$R$588,11,FALSE),0)</f>
        <v>0</v>
      </c>
      <c r="L73" s="1">
        <f t="shared" si="2"/>
        <v>0</v>
      </c>
    </row>
    <row r="74" spans="1:12">
      <c r="A74" s="1" t="s">
        <v>1099</v>
      </c>
      <c r="B74" s="1">
        <v>470</v>
      </c>
      <c r="C74" s="1" t="s">
        <v>477</v>
      </c>
      <c r="D74" s="1">
        <v>22283.23602</v>
      </c>
      <c r="E74" s="1">
        <v>10967.568703000001</v>
      </c>
      <c r="G74" s="1">
        <v>11315.667316999999</v>
      </c>
      <c r="H74" s="1">
        <v>0</v>
      </c>
      <c r="I74" s="1">
        <f t="shared" si="1"/>
        <v>11315.667316999999</v>
      </c>
      <c r="K74" s="1">
        <f>IFERROR(VLOOKUP(A74,'Raw Data - Approved 2014 SWCAP'!$F$4:$R$588,11,FALSE),0)</f>
        <v>10968</v>
      </c>
      <c r="L74" s="1">
        <f t="shared" si="2"/>
        <v>0</v>
      </c>
    </row>
    <row r="75" spans="1:12">
      <c r="A75" s="1" t="s">
        <v>1139</v>
      </c>
      <c r="B75" s="1">
        <v>510</v>
      </c>
      <c r="C75" s="1" t="s">
        <v>517</v>
      </c>
      <c r="D75" s="1">
        <v>0</v>
      </c>
      <c r="E75" s="1">
        <v>35049.487200000003</v>
      </c>
      <c r="G75" s="1">
        <v>-35049.487200000003</v>
      </c>
      <c r="H75" s="1">
        <v>0</v>
      </c>
      <c r="I75" s="1">
        <f t="shared" si="1"/>
        <v>-35049.487200000003</v>
      </c>
      <c r="K75" s="1">
        <f>IFERROR(VLOOKUP(A75,'Raw Data - Approved 2014 SWCAP'!$F$4:$R$588,11,FALSE),0)</f>
        <v>35049</v>
      </c>
      <c r="L75" s="1">
        <f t="shared" si="2"/>
        <v>0</v>
      </c>
    </row>
    <row r="76" spans="1:12">
      <c r="A76" s="1" t="s">
        <v>1147</v>
      </c>
      <c r="B76" s="1">
        <v>519</v>
      </c>
      <c r="C76" s="1" t="s">
        <v>526</v>
      </c>
      <c r="D76" s="1">
        <v>0</v>
      </c>
      <c r="E76" s="1">
        <v>22233.475302999999</v>
      </c>
      <c r="G76" s="1">
        <v>-22233.475302999999</v>
      </c>
      <c r="H76" s="1">
        <v>0</v>
      </c>
      <c r="I76" s="1">
        <f t="shared" si="1"/>
        <v>-22233.475302999999</v>
      </c>
      <c r="K76" s="1">
        <f>IFERROR(VLOOKUP(A76,'Raw Data - Approved 2014 SWCAP'!$F$4:$R$588,11,FALSE),0)</f>
        <v>22233</v>
      </c>
      <c r="L76" s="1">
        <f t="shared" si="2"/>
        <v>0</v>
      </c>
    </row>
    <row r="77" spans="1:12">
      <c r="A77" s="1" t="s">
        <v>1163</v>
      </c>
      <c r="B77" s="1">
        <v>535</v>
      </c>
      <c r="C77" s="1" t="s">
        <v>542</v>
      </c>
      <c r="D77" s="1">
        <v>28052.469969999998</v>
      </c>
      <c r="E77" s="1">
        <v>64584.939003</v>
      </c>
      <c r="G77" s="1">
        <v>-36532.469033000001</v>
      </c>
      <c r="H77" s="1">
        <v>0</v>
      </c>
      <c r="I77" s="1">
        <f t="shared" si="1"/>
        <v>-36532.469033000001</v>
      </c>
      <c r="K77" s="1">
        <f>IFERROR(VLOOKUP(A77,'Raw Data - Approved 2014 SWCAP'!$F$4:$R$588,11,FALSE),0)</f>
        <v>64585</v>
      </c>
      <c r="L77" s="1">
        <f t="shared" si="2"/>
        <v>0</v>
      </c>
    </row>
    <row r="78" spans="1:12">
      <c r="A78" s="1" t="s">
        <v>1167</v>
      </c>
      <c r="B78" s="1">
        <v>539</v>
      </c>
      <c r="C78" s="1" t="s">
        <v>546</v>
      </c>
      <c r="D78" s="1">
        <v>66819.886970000007</v>
      </c>
      <c r="E78" s="1">
        <v>60771.220991000002</v>
      </c>
      <c r="G78" s="1">
        <v>6048.6659790000003</v>
      </c>
      <c r="H78" s="1">
        <v>0</v>
      </c>
      <c r="I78" s="1">
        <f t="shared" si="1"/>
        <v>6048.6659790000003</v>
      </c>
      <c r="K78" s="1">
        <f>IFERROR(VLOOKUP(A78,'Raw Data - Approved 2014 SWCAP'!$F$4:$R$588,11,FALSE),0)</f>
        <v>60771</v>
      </c>
      <c r="L78" s="1">
        <f t="shared" si="2"/>
        <v>0</v>
      </c>
    </row>
    <row r="79" spans="1:12">
      <c r="A79" s="1" t="s">
        <v>1168</v>
      </c>
      <c r="B79" s="1">
        <v>541</v>
      </c>
      <c r="C79" s="1" t="s">
        <v>548</v>
      </c>
      <c r="D79" s="1">
        <v>32573.806</v>
      </c>
      <c r="E79" s="1">
        <v>23456.034797</v>
      </c>
      <c r="G79" s="1">
        <v>9117.7712030000002</v>
      </c>
      <c r="H79" s="1">
        <v>0</v>
      </c>
      <c r="I79" s="1">
        <f t="shared" si="1"/>
        <v>9117.7712030000002</v>
      </c>
      <c r="K79" s="1">
        <f>IFERROR(VLOOKUP(A79,'Raw Data - Approved 2014 SWCAP'!$F$4:$R$588,11,FALSE),0)</f>
        <v>23456</v>
      </c>
      <c r="L79" s="1">
        <f t="shared" si="2"/>
        <v>0</v>
      </c>
    </row>
    <row r="80" spans="1:12">
      <c r="A80" s="1" t="s">
        <v>1169</v>
      </c>
      <c r="B80" s="1">
        <v>542</v>
      </c>
      <c r="C80" s="1" t="s">
        <v>549</v>
      </c>
      <c r="D80" s="1">
        <v>0</v>
      </c>
      <c r="E80" s="1">
        <v>30340.755496999998</v>
      </c>
      <c r="G80" s="1">
        <v>-30340.755496999998</v>
      </c>
      <c r="H80" s="1">
        <v>0</v>
      </c>
      <c r="I80" s="1">
        <f t="shared" ref="I80:I88" si="3">SUM(G80:H80)</f>
        <v>-30340.755496999998</v>
      </c>
      <c r="K80" s="1">
        <f>IFERROR(VLOOKUP(A80,'Raw Data - Approved 2014 SWCAP'!$F$4:$R$588,11,FALSE),0)</f>
        <v>30341</v>
      </c>
      <c r="L80" s="1">
        <f t="shared" si="2"/>
        <v>0</v>
      </c>
    </row>
    <row r="81" spans="1:12">
      <c r="A81" s="1" t="s">
        <v>1182</v>
      </c>
      <c r="B81" s="1">
        <v>556</v>
      </c>
      <c r="C81" s="1" t="s">
        <v>563</v>
      </c>
      <c r="D81" s="1">
        <v>16188.264010000001</v>
      </c>
      <c r="E81" s="1">
        <v>34096.057696999997</v>
      </c>
      <c r="G81" s="1">
        <v>-17907.793687000001</v>
      </c>
      <c r="H81" s="1">
        <v>0</v>
      </c>
      <c r="I81" s="1">
        <f t="shared" si="3"/>
        <v>-17907.793687000001</v>
      </c>
      <c r="K81" s="1">
        <f>IFERROR(VLOOKUP(A81,'Raw Data - Approved 2014 SWCAP'!$F$4:$R$588,11,FALSE),0)</f>
        <v>34096</v>
      </c>
      <c r="L81" s="1">
        <f t="shared" ref="L81:L88" si="4">ROUND(K81-E81,0)</f>
        <v>0</v>
      </c>
    </row>
    <row r="82" spans="1:12">
      <c r="A82" s="1" t="s">
        <v>1188</v>
      </c>
      <c r="B82" s="1">
        <v>563</v>
      </c>
      <c r="C82" s="1" t="s">
        <v>570</v>
      </c>
      <c r="D82" s="1">
        <v>43421.800969999997</v>
      </c>
      <c r="E82" s="1">
        <v>39491.175191000002</v>
      </c>
      <c r="G82" s="1">
        <v>3930.625779</v>
      </c>
      <c r="H82" s="1">
        <v>0</v>
      </c>
      <c r="I82" s="1">
        <f t="shared" si="3"/>
        <v>3930.625779</v>
      </c>
      <c r="K82" s="1">
        <f>IFERROR(VLOOKUP(A82,'Raw Data - Approved 2014 SWCAP'!$F$4:$R$588,11,FALSE),0)</f>
        <v>39491</v>
      </c>
      <c r="L82" s="1">
        <f t="shared" si="4"/>
        <v>0</v>
      </c>
    </row>
    <row r="83" spans="1:12">
      <c r="A83" s="1" t="s">
        <v>1189</v>
      </c>
      <c r="B83" s="1">
        <v>564</v>
      </c>
      <c r="C83" s="1" t="s">
        <v>571</v>
      </c>
      <c r="D83" s="1">
        <v>49711.757030000001</v>
      </c>
      <c r="E83" s="1">
        <v>79099.182006000003</v>
      </c>
      <c r="G83" s="1">
        <v>-29387.424975999998</v>
      </c>
      <c r="H83" s="1">
        <v>0</v>
      </c>
      <c r="I83" s="1">
        <f t="shared" si="3"/>
        <v>-29387.424975999998</v>
      </c>
      <c r="K83" s="1">
        <f>IFERROR(VLOOKUP(A83,'Raw Data - Approved 2014 SWCAP'!$F$4:$R$588,11,FALSE),0)</f>
        <v>79099</v>
      </c>
      <c r="L83" s="1">
        <f t="shared" si="4"/>
        <v>0</v>
      </c>
    </row>
    <row r="84" spans="1:12">
      <c r="A84" s="1" t="s">
        <v>1200</v>
      </c>
      <c r="B84" s="1">
        <v>575</v>
      </c>
      <c r="C84" s="1" t="s">
        <v>582</v>
      </c>
      <c r="D84" s="1">
        <v>31557.595010000001</v>
      </c>
      <c r="E84" s="1">
        <v>28700.940202999998</v>
      </c>
      <c r="G84" s="1">
        <v>2856.6548069999999</v>
      </c>
      <c r="H84" s="1">
        <v>0</v>
      </c>
      <c r="I84" s="1">
        <f t="shared" si="3"/>
        <v>2856.6548069999999</v>
      </c>
      <c r="K84" s="1">
        <f>IFERROR(VLOOKUP(A84,'Raw Data - Approved 2014 SWCAP'!$F$4:$R$588,11,FALSE),0)</f>
        <v>28701</v>
      </c>
      <c r="L84" s="1">
        <f t="shared" si="4"/>
        <v>0</v>
      </c>
    </row>
    <row r="85" spans="1:12">
      <c r="A85" s="1" t="s">
        <v>1217</v>
      </c>
      <c r="B85" s="1">
        <v>593</v>
      </c>
      <c r="C85" s="1" t="s">
        <v>600</v>
      </c>
      <c r="D85" s="1">
        <v>45321.175009999999</v>
      </c>
      <c r="E85" s="1">
        <v>0</v>
      </c>
      <c r="G85" s="1">
        <v>0</v>
      </c>
      <c r="H85" s="1">
        <v>0</v>
      </c>
      <c r="I85" s="1">
        <f t="shared" si="3"/>
        <v>0</v>
      </c>
      <c r="K85" s="1">
        <f>IFERROR(VLOOKUP(A85,'Raw Data - Approved 2014 SWCAP'!$F$4:$R$588,11,FALSE),0)</f>
        <v>0</v>
      </c>
      <c r="L85" s="1">
        <f t="shared" si="4"/>
        <v>0</v>
      </c>
    </row>
    <row r="86" spans="1:12">
      <c r="A86" s="1" t="s">
        <v>1218</v>
      </c>
      <c r="B86" s="1">
        <v>594</v>
      </c>
      <c r="C86" s="1" t="s">
        <v>601</v>
      </c>
      <c r="D86" s="1">
        <v>32475.167010000001</v>
      </c>
      <c r="E86" s="1">
        <v>26912.999100000001</v>
      </c>
      <c r="G86" s="1">
        <v>5562.1679100000001</v>
      </c>
      <c r="H86" s="1">
        <v>0</v>
      </c>
      <c r="I86" s="1">
        <f t="shared" si="3"/>
        <v>5562.1679100000001</v>
      </c>
      <c r="K86" s="1">
        <f>IFERROR(VLOOKUP(A86,'Raw Data - Approved 2014 SWCAP'!$F$4:$R$588,11,FALSE),0)</f>
        <v>26913</v>
      </c>
      <c r="L86" s="1">
        <f t="shared" si="4"/>
        <v>0</v>
      </c>
    </row>
    <row r="87" spans="1:12">
      <c r="A87" s="1" t="s">
        <v>1221</v>
      </c>
      <c r="B87" s="1">
        <v>597</v>
      </c>
      <c r="C87" s="1" t="s">
        <v>604</v>
      </c>
      <c r="D87" s="1">
        <v>34835.62098</v>
      </c>
      <c r="E87" s="1">
        <v>31682.232894000001</v>
      </c>
      <c r="G87" s="1">
        <v>3153.3880859999999</v>
      </c>
      <c r="H87" s="1">
        <v>0</v>
      </c>
      <c r="I87" s="1">
        <f t="shared" si="3"/>
        <v>3153.3880859999999</v>
      </c>
      <c r="K87" s="1">
        <f>IFERROR(VLOOKUP(A87,'Raw Data - Approved 2014 SWCAP'!$F$4:$R$588,11,FALSE),0)</f>
        <v>31682</v>
      </c>
      <c r="L87" s="1">
        <f t="shared" si="4"/>
        <v>0</v>
      </c>
    </row>
    <row r="88" spans="1:12">
      <c r="A88" s="1" t="s">
        <v>626</v>
      </c>
      <c r="B88" s="1">
        <v>619</v>
      </c>
      <c r="C88" s="1" t="s">
        <v>626</v>
      </c>
      <c r="D88" s="1">
        <v>94411.277010000005</v>
      </c>
      <c r="E88" s="1">
        <v>52455.312897000003</v>
      </c>
      <c r="G88" s="1">
        <v>41955.964113000002</v>
      </c>
      <c r="H88" s="1">
        <v>0</v>
      </c>
      <c r="I88" s="1">
        <f t="shared" si="3"/>
        <v>41955.964113000002</v>
      </c>
      <c r="K88" s="1">
        <f>IFERROR(VLOOKUP(A88,'Raw Data - Approved 2014 SWCAP'!$F$4:$R$588,11,FALSE),0)</f>
        <v>52455</v>
      </c>
      <c r="L88" s="1">
        <f t="shared" si="4"/>
        <v>0</v>
      </c>
    </row>
    <row r="89" spans="1:12">
      <c r="C89" s="1" t="s">
        <v>629</v>
      </c>
      <c r="D89" s="2">
        <f>SUM(D16:D88)</f>
        <v>2105669.4588299994</v>
      </c>
      <c r="E89" s="2">
        <f>SUM(E16:E88)</f>
        <v>1903316.5042580003</v>
      </c>
      <c r="F89" s="2"/>
      <c r="G89" s="2">
        <f>SUM(G16:G88)</f>
        <v>-110243.18045800002</v>
      </c>
      <c r="H89" s="2">
        <f>SUM(H16:H88)</f>
        <v>0</v>
      </c>
      <c r="I89" s="2">
        <f>SUM(I16:I88)</f>
        <v>-110243.18045800002</v>
      </c>
    </row>
    <row r="91" spans="1:12" ht="11.25" thickBot="1">
      <c r="B91" s="3"/>
      <c r="C91" s="4" t="s">
        <v>20</v>
      </c>
      <c r="D91" s="3">
        <f>D14 + D89</f>
        <v>2293929.9999999995</v>
      </c>
      <c r="E91" s="3">
        <f>E14 + E89</f>
        <v>1903316.5042580003</v>
      </c>
      <c r="F91" s="3"/>
      <c r="G91" s="3">
        <f>G14 + G89</f>
        <v>-110243.18045800002</v>
      </c>
      <c r="H91" s="3">
        <f>H14 + H89</f>
        <v>0</v>
      </c>
      <c r="I91" s="3">
        <f>I14 + I89</f>
        <v>-110243.18045800002</v>
      </c>
    </row>
    <row r="92" spans="1:12" ht="11.25" thickTop="1"/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6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1:12">
      <c r="B1" s="7" t="s">
        <v>0</v>
      </c>
      <c r="C1" s="8"/>
      <c r="D1" s="8"/>
      <c r="E1" s="8"/>
      <c r="F1" s="8"/>
      <c r="G1" s="8"/>
      <c r="H1" s="8"/>
      <c r="I1" s="8"/>
    </row>
    <row r="2" spans="1:12">
      <c r="B2" s="7" t="s">
        <v>1</v>
      </c>
      <c r="C2" s="8"/>
      <c r="D2" s="8"/>
      <c r="E2" s="8"/>
      <c r="F2" s="8"/>
      <c r="G2" s="8"/>
      <c r="H2" s="8"/>
      <c r="I2" s="8"/>
    </row>
    <row r="3" spans="1:12">
      <c r="B3" s="7" t="s">
        <v>2</v>
      </c>
      <c r="C3" s="8"/>
      <c r="D3" s="8"/>
      <c r="E3" s="8"/>
      <c r="F3" s="8"/>
      <c r="G3" s="8"/>
      <c r="H3" s="8"/>
      <c r="I3" s="8"/>
    </row>
    <row r="4" spans="1:12">
      <c r="B4" s="7" t="s">
        <v>3</v>
      </c>
      <c r="C4" s="8"/>
      <c r="D4" s="8"/>
      <c r="E4" s="8"/>
      <c r="F4" s="8"/>
      <c r="G4" s="8"/>
      <c r="H4" s="8"/>
      <c r="I4" s="8"/>
    </row>
    <row r="5" spans="1:12">
      <c r="B5" s="7"/>
      <c r="C5" s="8"/>
      <c r="D5" s="8"/>
      <c r="E5" s="8"/>
      <c r="F5" s="8"/>
      <c r="G5" s="8"/>
      <c r="H5" s="8"/>
      <c r="I5" s="8"/>
    </row>
    <row r="6" spans="1:12">
      <c r="B6" s="7" t="s">
        <v>14</v>
      </c>
      <c r="C6" s="8"/>
      <c r="D6" s="8"/>
      <c r="E6" s="8"/>
      <c r="F6" s="8"/>
      <c r="G6" s="8"/>
      <c r="H6" s="8"/>
      <c r="I6" s="8"/>
    </row>
    <row r="7" spans="1:12">
      <c r="B7" s="7"/>
      <c r="C7" s="8"/>
      <c r="D7" s="8"/>
      <c r="E7" s="8"/>
      <c r="F7" s="8"/>
      <c r="G7" s="8"/>
      <c r="H7" s="8"/>
      <c r="I7" s="8"/>
    </row>
    <row r="8" spans="1:12" ht="33" customHeight="1">
      <c r="B8" s="5" t="s">
        <v>5</v>
      </c>
      <c r="C8" s="6" t="s">
        <v>6</v>
      </c>
      <c r="D8" s="5" t="s">
        <v>633</v>
      </c>
      <c r="E8" s="11" t="s">
        <v>636</v>
      </c>
      <c r="F8" s="11" t="s">
        <v>1265</v>
      </c>
      <c r="G8" s="5" t="s">
        <v>627</v>
      </c>
      <c r="H8" s="5" t="s">
        <v>634</v>
      </c>
      <c r="I8" s="5" t="s">
        <v>635</v>
      </c>
    </row>
    <row r="10" spans="1:12">
      <c r="C10" s="1" t="s">
        <v>628</v>
      </c>
      <c r="D10" s="2">
        <f>SUM(D9:D9)</f>
        <v>0</v>
      </c>
      <c r="E10" s="2">
        <f>SUM(E9:E9)</f>
        <v>0</v>
      </c>
      <c r="F10" s="2"/>
      <c r="G10" s="2">
        <f>SUM(G9:G9)</f>
        <v>0</v>
      </c>
      <c r="H10" s="2">
        <v>0</v>
      </c>
      <c r="I10" s="2">
        <f>SUM(I9:I9)</f>
        <v>0</v>
      </c>
    </row>
    <row r="12" spans="1:12">
      <c r="A12" s="1" t="s">
        <v>723</v>
      </c>
      <c r="B12" s="1">
        <v>80</v>
      </c>
      <c r="C12" s="1" t="s">
        <v>87</v>
      </c>
      <c r="D12" s="1">
        <v>0</v>
      </c>
      <c r="E12" s="1">
        <v>50031.535163037101</v>
      </c>
      <c r="G12" s="1">
        <v>-50031.535163037101</v>
      </c>
      <c r="H12" s="1">
        <v>0</v>
      </c>
      <c r="I12" s="1">
        <f>SUM(G12:H12)</f>
        <v>-50031.535163037101</v>
      </c>
      <c r="K12" s="1">
        <f>IFERROR(VLOOKUP(A12,'Raw Data - Approved 2014 SWCAP'!$F$4:$R$588,7,FALSE),0)</f>
        <v>50032</v>
      </c>
      <c r="L12" s="1">
        <f>ROUND(K12-E12,0)</f>
        <v>0</v>
      </c>
    </row>
    <row r="13" spans="1:12">
      <c r="A13" s="1" t="s">
        <v>726</v>
      </c>
      <c r="B13" s="1">
        <v>83</v>
      </c>
      <c r="C13" s="1" t="s">
        <v>90</v>
      </c>
      <c r="D13" s="1">
        <v>0</v>
      </c>
      <c r="E13" s="1">
        <v>14634.224035188299</v>
      </c>
      <c r="G13" s="1">
        <v>-14634.224035188299</v>
      </c>
      <c r="H13" s="1">
        <v>0</v>
      </c>
      <c r="I13" s="1">
        <f t="shared" ref="I13:I23" si="0">SUM(G13:H13)</f>
        <v>-14634.224035188299</v>
      </c>
      <c r="K13" s="1">
        <f>IFERROR(VLOOKUP(A13,'Raw Data - Approved 2014 SWCAP'!$F$4:$R$588,7,FALSE),0)</f>
        <v>14634</v>
      </c>
      <c r="L13" s="1">
        <f t="shared" ref="L13:L23" si="1">ROUND(K13-E13,0)</f>
        <v>0</v>
      </c>
    </row>
    <row r="14" spans="1:12">
      <c r="A14" s="1" t="s">
        <v>818</v>
      </c>
      <c r="B14" s="1">
        <v>181</v>
      </c>
      <c r="C14" s="1" t="s">
        <v>188</v>
      </c>
      <c r="D14" s="1">
        <v>0</v>
      </c>
      <c r="E14" s="1">
        <v>14509.145197280701</v>
      </c>
      <c r="G14" s="1">
        <v>-14509.145197280701</v>
      </c>
      <c r="H14" s="1">
        <v>0</v>
      </c>
      <c r="I14" s="1">
        <f t="shared" si="0"/>
        <v>-14509.145197280701</v>
      </c>
      <c r="K14" s="1">
        <f>IFERROR(VLOOKUP(A14,'Raw Data - Approved 2014 SWCAP'!$F$4:$R$588,7,FALSE),0)</f>
        <v>14509</v>
      </c>
      <c r="L14" s="1">
        <f t="shared" si="1"/>
        <v>0</v>
      </c>
    </row>
    <row r="15" spans="1:12">
      <c r="A15" s="1" t="s">
        <v>821</v>
      </c>
      <c r="B15" s="1">
        <v>184</v>
      </c>
      <c r="C15" s="1" t="s">
        <v>191</v>
      </c>
      <c r="D15" s="1">
        <v>0</v>
      </c>
      <c r="E15" s="1">
        <v>41301.032277087099</v>
      </c>
      <c r="G15" s="1">
        <v>-41301.032277087099</v>
      </c>
      <c r="H15" s="1">
        <v>0</v>
      </c>
      <c r="I15" s="1">
        <f t="shared" si="0"/>
        <v>-41301.032277087099</v>
      </c>
      <c r="K15" s="1">
        <f>IFERROR(VLOOKUP(A15,'Raw Data - Approved 2014 SWCAP'!$F$4:$R$588,7,FALSE),0)</f>
        <v>41301</v>
      </c>
      <c r="L15" s="1">
        <f t="shared" si="1"/>
        <v>0</v>
      </c>
    </row>
    <row r="16" spans="1:12">
      <c r="A16" s="1" t="s">
        <v>824</v>
      </c>
      <c r="B16" s="1">
        <v>187</v>
      </c>
      <c r="C16" s="1" t="s">
        <v>194</v>
      </c>
      <c r="D16" s="1">
        <v>0</v>
      </c>
      <c r="E16" s="1">
        <v>3627.2862993201902</v>
      </c>
      <c r="G16" s="1">
        <v>-3627.2862993201902</v>
      </c>
      <c r="H16" s="1">
        <v>0</v>
      </c>
      <c r="I16" s="1">
        <f t="shared" si="0"/>
        <v>-3627.2862993201902</v>
      </c>
      <c r="K16" s="1">
        <f>IFERROR(VLOOKUP(A16,'Raw Data - Approved 2014 SWCAP'!$F$4:$R$588,7,FALSE),0)</f>
        <v>3627</v>
      </c>
      <c r="L16" s="1">
        <f t="shared" si="1"/>
        <v>0</v>
      </c>
    </row>
    <row r="17" spans="1:12">
      <c r="A17" s="1" t="s">
        <v>826</v>
      </c>
      <c r="B17" s="1">
        <v>189</v>
      </c>
      <c r="C17" s="1" t="s">
        <v>196</v>
      </c>
      <c r="D17" s="1">
        <v>0</v>
      </c>
      <c r="E17" s="1">
        <v>38574.313610701603</v>
      </c>
      <c r="G17" s="1">
        <v>-38574.313610701603</v>
      </c>
      <c r="H17" s="1">
        <v>0</v>
      </c>
      <c r="I17" s="1">
        <f t="shared" si="0"/>
        <v>-38574.313610701603</v>
      </c>
      <c r="K17" s="1">
        <f>IFERROR(VLOOKUP(A17,'Raw Data - Approved 2014 SWCAP'!$F$4:$R$588,7,FALSE),0)</f>
        <v>38574</v>
      </c>
      <c r="L17" s="1">
        <f t="shared" si="1"/>
        <v>0</v>
      </c>
    </row>
    <row r="18" spans="1:12">
      <c r="A18" s="1" t="s">
        <v>827</v>
      </c>
      <c r="B18" s="1">
        <v>190</v>
      </c>
      <c r="C18" s="1" t="s">
        <v>197</v>
      </c>
      <c r="D18" s="1">
        <v>0</v>
      </c>
      <c r="E18" s="1">
        <v>10006.307032607399</v>
      </c>
      <c r="G18" s="1">
        <v>-10006.307032607399</v>
      </c>
      <c r="H18" s="1">
        <v>0</v>
      </c>
      <c r="I18" s="1">
        <f t="shared" si="0"/>
        <v>-10006.307032607399</v>
      </c>
      <c r="K18" s="1">
        <f>IFERROR(VLOOKUP(A18,'Raw Data - Approved 2014 SWCAP'!$F$4:$R$588,7,FALSE),0)</f>
        <v>10006</v>
      </c>
      <c r="L18" s="1">
        <f t="shared" si="1"/>
        <v>0</v>
      </c>
    </row>
    <row r="19" spans="1:12">
      <c r="A19" s="1" t="s">
        <v>829</v>
      </c>
      <c r="B19" s="1">
        <v>192</v>
      </c>
      <c r="C19" s="1" t="s">
        <v>199</v>
      </c>
      <c r="D19" s="1">
        <v>0</v>
      </c>
      <c r="E19" s="1">
        <v>37798.824815674503</v>
      </c>
      <c r="G19" s="1">
        <v>-37798.824815674503</v>
      </c>
      <c r="H19" s="1">
        <v>0</v>
      </c>
      <c r="I19" s="1">
        <f t="shared" si="0"/>
        <v>-37798.824815674503</v>
      </c>
      <c r="K19" s="1">
        <f>IFERROR(VLOOKUP(A19,'Raw Data - Approved 2014 SWCAP'!$F$4:$R$588,7,FALSE),0)</f>
        <v>37799</v>
      </c>
      <c r="L19" s="1">
        <f t="shared" si="1"/>
        <v>0</v>
      </c>
    </row>
    <row r="20" spans="1:12">
      <c r="A20" s="1" t="s">
        <v>832</v>
      </c>
      <c r="B20" s="1">
        <v>195</v>
      </c>
      <c r="C20" s="1" t="s">
        <v>202</v>
      </c>
      <c r="D20" s="1">
        <v>0</v>
      </c>
      <c r="E20" s="1">
        <v>22514.190823366702</v>
      </c>
      <c r="G20" s="1">
        <v>-22514.190823366702</v>
      </c>
      <c r="H20" s="1">
        <v>0</v>
      </c>
      <c r="I20" s="1">
        <f t="shared" si="0"/>
        <v>-22514.190823366702</v>
      </c>
      <c r="K20" s="1">
        <f>IFERROR(VLOOKUP(A20,'Raw Data - Approved 2014 SWCAP'!$F$4:$R$588,7,FALSE),0)</f>
        <v>22514</v>
      </c>
      <c r="L20" s="1">
        <f t="shared" si="1"/>
        <v>0</v>
      </c>
    </row>
    <row r="21" spans="1:12">
      <c r="A21" s="1" t="s">
        <v>1092</v>
      </c>
      <c r="B21" s="1">
        <v>463</v>
      </c>
      <c r="C21" s="1" t="s">
        <v>470</v>
      </c>
      <c r="D21" s="1">
        <v>0</v>
      </c>
      <c r="E21" s="1">
        <v>25015.767581518499</v>
      </c>
      <c r="G21" s="1">
        <v>-25015.767581518499</v>
      </c>
      <c r="H21" s="1">
        <v>0</v>
      </c>
      <c r="I21" s="1">
        <f t="shared" si="0"/>
        <v>-25015.767581518499</v>
      </c>
      <c r="K21" s="1">
        <f>IFERROR(VLOOKUP(A21,'Raw Data - Approved 2014 SWCAP'!$F$4:$R$588,7,FALSE),0)</f>
        <v>25016</v>
      </c>
      <c r="L21" s="1">
        <f t="shared" si="1"/>
        <v>0</v>
      </c>
    </row>
    <row r="22" spans="1:12">
      <c r="A22" s="1" t="s">
        <v>1097</v>
      </c>
      <c r="B22" s="1">
        <v>468</v>
      </c>
      <c r="C22" s="1" t="s">
        <v>475</v>
      </c>
      <c r="D22" s="1">
        <v>0</v>
      </c>
      <c r="E22" s="1">
        <v>30519.236449452601</v>
      </c>
      <c r="G22" s="1">
        <v>-30519.236449452601</v>
      </c>
      <c r="H22" s="1">
        <v>0</v>
      </c>
      <c r="I22" s="1">
        <f t="shared" si="0"/>
        <v>-30519.236449452601</v>
      </c>
      <c r="K22" s="1">
        <f>IFERROR(VLOOKUP(A22,'Raw Data - Approved 2014 SWCAP'!$F$4:$R$588,7,FALSE),0)</f>
        <v>30519</v>
      </c>
      <c r="L22" s="1">
        <f t="shared" si="1"/>
        <v>0</v>
      </c>
    </row>
    <row r="23" spans="1:12">
      <c r="A23" s="1" t="s">
        <v>1234</v>
      </c>
      <c r="B23" s="1">
        <v>610</v>
      </c>
      <c r="C23" s="1" t="s">
        <v>617</v>
      </c>
      <c r="D23" s="1">
        <v>0</v>
      </c>
      <c r="E23" s="1">
        <v>4152.6174185320797</v>
      </c>
      <c r="G23" s="1">
        <v>-4152.6174185320797</v>
      </c>
      <c r="H23" s="1">
        <v>0</v>
      </c>
      <c r="I23" s="1">
        <f t="shared" si="0"/>
        <v>-4152.6174185320797</v>
      </c>
      <c r="K23" s="1">
        <f>IFERROR(VLOOKUP(A23,'Raw Data - Approved 2014 SWCAP'!$F$4:$R$588,7,FALSE),0)</f>
        <v>4153</v>
      </c>
      <c r="L23" s="1">
        <f t="shared" si="1"/>
        <v>0</v>
      </c>
    </row>
    <row r="24" spans="1:12">
      <c r="C24" s="1" t="s">
        <v>629</v>
      </c>
      <c r="D24" s="2">
        <f>SUM(D12:D23)</f>
        <v>0</v>
      </c>
      <c r="E24" s="2">
        <f>SUM(E12:E23)</f>
        <v>292684.48070376681</v>
      </c>
      <c r="F24" s="2"/>
      <c r="G24" s="2">
        <f>SUM(G12:G23)</f>
        <v>-292684.48070376681</v>
      </c>
      <c r="H24" s="2">
        <f>SUM(H12:H23)</f>
        <v>0</v>
      </c>
      <c r="I24" s="2">
        <f>SUM(I12:I23)</f>
        <v>-292684.48070376681</v>
      </c>
    </row>
    <row r="26" spans="1:12">
      <c r="B26" s="3"/>
      <c r="C26" s="4" t="s">
        <v>20</v>
      </c>
      <c r="D26" s="3">
        <f>D10 + D24</f>
        <v>0</v>
      </c>
      <c r="E26" s="3">
        <f>E10 + E24</f>
        <v>292684.48070376681</v>
      </c>
      <c r="F26" s="3"/>
      <c r="G26" s="3">
        <f>G10 + G24</f>
        <v>-292684.48070376681</v>
      </c>
      <c r="H26" s="3">
        <f>H10 + H24</f>
        <v>0</v>
      </c>
      <c r="I26" s="3">
        <f>I10 + I24</f>
        <v>-292684.48070376681</v>
      </c>
    </row>
  </sheetData>
  <printOptions horizontalCentered="1"/>
  <pageMargins left="0.7087" right="0.7087" top="1" bottom="0.748" header="0.315" footer="0.315"/>
  <pageSetup scale="76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14"/>
  <sheetViews>
    <sheetView workbookViewId="0"/>
  </sheetViews>
  <sheetFormatPr defaultRowHeight="10.5"/>
  <cols>
    <col min="1" max="1" width="9.140625" style="1"/>
    <col min="2" max="2" width="6.28515625" style="1" customWidth="1"/>
    <col min="3" max="3" width="24.7109375" style="1" customWidth="1"/>
    <col min="4" max="9" width="20.7109375" style="1" customWidth="1"/>
    <col min="10" max="10" width="9.140625" style="1" customWidth="1"/>
    <col min="11" max="16384" width="9.140625" style="1"/>
  </cols>
  <sheetData>
    <row r="1" spans="2:9">
      <c r="B1" s="7" t="s">
        <v>0</v>
      </c>
      <c r="C1" s="8"/>
      <c r="D1" s="8"/>
      <c r="E1" s="8"/>
      <c r="F1" s="8"/>
      <c r="G1" s="8"/>
      <c r="H1" s="8"/>
      <c r="I1" s="8"/>
    </row>
    <row r="2" spans="2:9">
      <c r="B2" s="7" t="s">
        <v>1</v>
      </c>
      <c r="C2" s="8"/>
      <c r="D2" s="8"/>
      <c r="E2" s="8"/>
      <c r="F2" s="8"/>
      <c r="G2" s="8"/>
      <c r="H2" s="8"/>
      <c r="I2" s="8"/>
    </row>
    <row r="3" spans="2:9">
      <c r="B3" s="7" t="s">
        <v>2</v>
      </c>
      <c r="C3" s="8"/>
      <c r="D3" s="8"/>
      <c r="E3" s="8"/>
      <c r="F3" s="8"/>
      <c r="G3" s="8"/>
      <c r="H3" s="8"/>
      <c r="I3" s="8"/>
    </row>
    <row r="4" spans="2:9">
      <c r="B4" s="7" t="s">
        <v>3</v>
      </c>
      <c r="C4" s="8"/>
      <c r="D4" s="8"/>
      <c r="E4" s="8"/>
      <c r="F4" s="8"/>
      <c r="G4" s="8"/>
      <c r="H4" s="8"/>
      <c r="I4" s="8"/>
    </row>
    <row r="5" spans="2:9">
      <c r="B5" s="7"/>
      <c r="C5" s="8"/>
      <c r="D5" s="8"/>
      <c r="E5" s="8"/>
      <c r="F5" s="8"/>
      <c r="G5" s="8"/>
      <c r="H5" s="8"/>
      <c r="I5" s="8"/>
    </row>
    <row r="6" spans="2:9">
      <c r="B6" s="7" t="s">
        <v>15</v>
      </c>
      <c r="C6" s="8"/>
      <c r="D6" s="8"/>
      <c r="E6" s="8"/>
      <c r="F6" s="8"/>
      <c r="G6" s="8"/>
      <c r="H6" s="8"/>
      <c r="I6" s="8"/>
    </row>
    <row r="7" spans="2:9">
      <c r="B7" s="7"/>
      <c r="C7" s="8"/>
      <c r="D7" s="8"/>
      <c r="E7" s="8"/>
      <c r="F7" s="8"/>
      <c r="G7" s="8"/>
      <c r="H7" s="8"/>
      <c r="I7" s="8"/>
    </row>
    <row r="8" spans="2:9" ht="33" customHeight="1">
      <c r="B8" s="5" t="s">
        <v>5</v>
      </c>
      <c r="C8" s="6" t="s">
        <v>6</v>
      </c>
      <c r="D8" s="11" t="s">
        <v>633</v>
      </c>
      <c r="E8" s="11" t="s">
        <v>636</v>
      </c>
      <c r="F8" s="11" t="s">
        <v>1265</v>
      </c>
      <c r="G8" s="11" t="s">
        <v>627</v>
      </c>
      <c r="H8" s="5" t="s">
        <v>634</v>
      </c>
      <c r="I8" s="5" t="s">
        <v>635</v>
      </c>
    </row>
    <row r="9" spans="2:9">
      <c r="B9" s="1">
        <v>3</v>
      </c>
      <c r="C9" s="1" t="s">
        <v>9</v>
      </c>
      <c r="D9" s="1">
        <v>15283.640773032437</v>
      </c>
      <c r="E9" s="1">
        <v>0</v>
      </c>
      <c r="G9" s="1">
        <v>0</v>
      </c>
      <c r="H9" s="1">
        <v>15348.477812467325</v>
      </c>
      <c r="I9" s="1">
        <f>SUM(G9:H9)</f>
        <v>15348.477812467325</v>
      </c>
    </row>
    <row r="10" spans="2:9">
      <c r="B10" s="1">
        <v>4</v>
      </c>
      <c r="C10" s="1" t="s">
        <v>10</v>
      </c>
      <c r="D10" s="1">
        <v>53.93647995249701</v>
      </c>
      <c r="E10" s="1">
        <v>0</v>
      </c>
      <c r="G10" s="1">
        <v>0</v>
      </c>
      <c r="H10" s="1">
        <v>54.144837742563965</v>
      </c>
      <c r="I10" s="1">
        <f t="shared" ref="I10:I14" si="0">SUM(G10:H10)</f>
        <v>54.144837742563965</v>
      </c>
    </row>
    <row r="11" spans="2:9">
      <c r="B11" s="1">
        <v>5</v>
      </c>
      <c r="C11" s="1" t="s">
        <v>11</v>
      </c>
      <c r="D11" s="1">
        <v>1046.4380168136213</v>
      </c>
      <c r="E11" s="1">
        <v>0</v>
      </c>
      <c r="G11" s="1">
        <v>0</v>
      </c>
      <c r="H11" s="1">
        <v>1050.8791055872618</v>
      </c>
      <c r="I11" s="1">
        <f t="shared" si="0"/>
        <v>1050.8791055872618</v>
      </c>
    </row>
    <row r="12" spans="2:9">
      <c r="B12" s="1">
        <v>9</v>
      </c>
      <c r="C12" s="1" t="s">
        <v>15</v>
      </c>
      <c r="D12" s="1">
        <v>8058.3800190207921</v>
      </c>
      <c r="E12" s="1">
        <v>0</v>
      </c>
      <c r="G12" s="1">
        <v>0</v>
      </c>
      <c r="H12" s="1">
        <v>8092.5695542535177</v>
      </c>
      <c r="I12" s="1">
        <f t="shared" si="0"/>
        <v>8092.5695542535177</v>
      </c>
    </row>
    <row r="13" spans="2:9">
      <c r="B13" s="1">
        <v>10</v>
      </c>
      <c r="C13" s="1" t="s">
        <v>16</v>
      </c>
      <c r="D13" s="1">
        <v>17159.012011287352</v>
      </c>
      <c r="E13" s="1">
        <v>0</v>
      </c>
      <c r="G13" s="1">
        <v>0</v>
      </c>
      <c r="H13" s="1">
        <v>17231.351144497399</v>
      </c>
      <c r="I13" s="1">
        <f t="shared" si="0"/>
        <v>17231.351144497399</v>
      </c>
    </row>
    <row r="14" spans="2:9">
      <c r="B14" s="1">
        <v>12</v>
      </c>
      <c r="C14" s="1" t="s">
        <v>18</v>
      </c>
      <c r="D14" s="1">
        <v>14687.002683992734</v>
      </c>
      <c r="E14" s="1">
        <v>0</v>
      </c>
      <c r="G14" s="1">
        <v>0</v>
      </c>
      <c r="H14" s="1">
        <v>14743.617033644738</v>
      </c>
      <c r="I14" s="1">
        <f t="shared" si="0"/>
        <v>14743.617033644738</v>
      </c>
    </row>
    <row r="15" spans="2:9">
      <c r="C15" s="1" t="s">
        <v>628</v>
      </c>
      <c r="D15" s="2">
        <f>SUM(D9:D14)</f>
        <v>56288.409984099431</v>
      </c>
      <c r="E15" s="2">
        <f>SUM(E9:E14)</f>
        <v>0</v>
      </c>
      <c r="F15" s="2"/>
      <c r="G15" s="2">
        <f>SUM(G9:G14)</f>
        <v>0</v>
      </c>
      <c r="H15" s="2">
        <f>SUM(H9:H14)</f>
        <v>56521.039488192808</v>
      </c>
      <c r="I15" s="2">
        <f>SUM(I9:I14)</f>
        <v>56521.039488192808</v>
      </c>
    </row>
    <row r="17" spans="1:12">
      <c r="A17" s="1" t="s">
        <v>659</v>
      </c>
      <c r="B17" s="1">
        <v>14</v>
      </c>
      <c r="C17" s="1" t="s">
        <v>21</v>
      </c>
      <c r="D17" s="1">
        <v>4345.8776123855769</v>
      </c>
      <c r="E17" s="1">
        <v>2700.03274777039</v>
      </c>
      <c r="G17" s="1">
        <v>1645.8448646151885</v>
      </c>
      <c r="H17" s="1">
        <v>4362.5938574625361</v>
      </c>
      <c r="I17" s="1">
        <f t="shared" ref="I17:I80" si="1">SUM(G17:H17)</f>
        <v>6008.4387220777244</v>
      </c>
      <c r="K17" s="1">
        <f>IFERROR(VLOOKUP(A17,'Raw Data - Approved 2014 SWCAP'!$F$4:$R$588,12,FALSE),0)</f>
        <v>2700</v>
      </c>
      <c r="L17" s="1">
        <f>ROUND(K17-E17,0)</f>
        <v>0</v>
      </c>
    </row>
    <row r="18" spans="1:12">
      <c r="A18" s="1" t="s">
        <v>665</v>
      </c>
      <c r="B18" s="1">
        <v>21</v>
      </c>
      <c r="C18" s="1" t="s">
        <v>28</v>
      </c>
      <c r="D18" s="1">
        <v>597.50484977768565</v>
      </c>
      <c r="E18" s="1">
        <v>260.536187940057</v>
      </c>
      <c r="G18" s="1">
        <v>336.96866183762904</v>
      </c>
      <c r="H18" s="1">
        <v>599.80027183626169</v>
      </c>
      <c r="I18" s="1">
        <f t="shared" si="1"/>
        <v>936.76893367389073</v>
      </c>
      <c r="K18" s="1">
        <f>IFERROR(VLOOKUP(A18,'Raw Data - Approved 2014 SWCAP'!$F$4:$R$588,12,FALSE),0)</f>
        <v>261</v>
      </c>
      <c r="L18" s="1">
        <f t="shared" ref="L18:L81" si="2">ROUND(K18-E18,0)</f>
        <v>0</v>
      </c>
    </row>
    <row r="19" spans="1:12">
      <c r="A19" s="1" t="s">
        <v>670</v>
      </c>
      <c r="B19" s="1">
        <v>26</v>
      </c>
      <c r="C19" s="1" t="s">
        <v>33</v>
      </c>
      <c r="D19" s="1">
        <v>2191.2003671616903</v>
      </c>
      <c r="E19" s="1">
        <v>4107.2069205117295</v>
      </c>
      <c r="G19" s="1">
        <v>-1916.0065533500356</v>
      </c>
      <c r="H19" s="1">
        <v>2199.6304113578681</v>
      </c>
      <c r="I19" s="1">
        <f t="shared" si="1"/>
        <v>283.6238580078325</v>
      </c>
      <c r="K19" s="1">
        <f>IFERROR(VLOOKUP(A19,'Raw Data - Approved 2014 SWCAP'!$F$4:$R$588,12,FALSE),0)</f>
        <v>4107</v>
      </c>
      <c r="L19" s="1">
        <f t="shared" si="2"/>
        <v>0</v>
      </c>
    </row>
    <row r="20" spans="1:12">
      <c r="A20" s="1" t="s">
        <v>685</v>
      </c>
      <c r="B20" s="1">
        <v>41</v>
      </c>
      <c r="C20" s="1" t="s">
        <v>48</v>
      </c>
      <c r="D20" s="1">
        <v>21967.277771099565</v>
      </c>
      <c r="E20" s="1">
        <v>12918.4621067725</v>
      </c>
      <c r="G20" s="1">
        <v>9048.815664327034</v>
      </c>
      <c r="H20" s="1">
        <v>22058.521614266596</v>
      </c>
      <c r="I20" s="1">
        <f t="shared" si="1"/>
        <v>31107.33727859363</v>
      </c>
      <c r="K20" s="1">
        <f>IFERROR(VLOOKUP(A20,'Raw Data - Approved 2014 SWCAP'!$F$4:$R$588,12,FALSE),0)</f>
        <v>12918</v>
      </c>
      <c r="L20" s="1">
        <f t="shared" si="2"/>
        <v>0</v>
      </c>
    </row>
    <row r="21" spans="1:12">
      <c r="A21" s="1" t="s">
        <v>686</v>
      </c>
      <c r="B21" s="1">
        <v>42</v>
      </c>
      <c r="C21" s="1" t="s">
        <v>49</v>
      </c>
      <c r="D21" s="1">
        <v>97841.786025845227</v>
      </c>
      <c r="E21" s="1">
        <v>140256.533991795</v>
      </c>
      <c r="F21" s="1">
        <v>-1</v>
      </c>
      <c r="G21" s="1">
        <v>-42413.747965950126</v>
      </c>
      <c r="H21" s="1">
        <v>99636.179011340006</v>
      </c>
      <c r="I21" s="1">
        <f t="shared" si="1"/>
        <v>57222.43104538988</v>
      </c>
      <c r="K21" s="1">
        <f>IFERROR(VLOOKUP(A21,'Raw Data - Approved 2014 SWCAP'!$F$4:$R$588,12,FALSE),0)</f>
        <v>140257</v>
      </c>
      <c r="L21" s="1">
        <f t="shared" si="2"/>
        <v>0</v>
      </c>
    </row>
    <row r="22" spans="1:12">
      <c r="A22" s="1" t="s">
        <v>691</v>
      </c>
      <c r="B22" s="1">
        <v>47</v>
      </c>
      <c r="C22" s="1" t="s">
        <v>54</v>
      </c>
      <c r="D22" s="1">
        <v>1982.745362339019</v>
      </c>
      <c r="E22" s="1">
        <v>11881.8459381231</v>
      </c>
      <c r="G22" s="1">
        <v>-9899.1005757840776</v>
      </c>
      <c r="H22" s="1">
        <v>1990.3882995420395</v>
      </c>
      <c r="I22" s="1">
        <f t="shared" si="1"/>
        <v>-7908.7122762420386</v>
      </c>
      <c r="K22" s="1">
        <f>IFERROR(VLOOKUP(A22,'Raw Data - Approved 2014 SWCAP'!$F$4:$R$588,12,FALSE),0)</f>
        <v>11882</v>
      </c>
      <c r="L22" s="1">
        <f t="shared" si="2"/>
        <v>0</v>
      </c>
    </row>
    <row r="23" spans="1:12">
      <c r="A23" s="1" t="s">
        <v>693</v>
      </c>
      <c r="B23" s="1">
        <v>49</v>
      </c>
      <c r="C23" s="1" t="s">
        <v>56</v>
      </c>
      <c r="D23" s="1">
        <v>48.956675613309109</v>
      </c>
      <c r="E23" s="1">
        <v>0</v>
      </c>
      <c r="G23" s="1">
        <v>0</v>
      </c>
      <c r="H23" s="1">
        <v>49.14539011214913</v>
      </c>
      <c r="I23" s="1">
        <f t="shared" si="1"/>
        <v>49.14539011214913</v>
      </c>
      <c r="K23" s="1">
        <f>IFERROR(VLOOKUP(A23,'Raw Data - Approved 2014 SWCAP'!$F$4:$R$588,12,FALSE),0)</f>
        <v>0</v>
      </c>
      <c r="L23" s="1">
        <f t="shared" si="2"/>
        <v>0</v>
      </c>
    </row>
    <row r="24" spans="1:12">
      <c r="A24" s="1" t="s">
        <v>718</v>
      </c>
      <c r="B24" s="1">
        <v>75</v>
      </c>
      <c r="C24" s="1" t="s">
        <v>82</v>
      </c>
      <c r="D24" s="1">
        <v>0</v>
      </c>
      <c r="E24" s="1">
        <v>454.08328425948099</v>
      </c>
      <c r="G24" s="1">
        <v>-454.08328425948133</v>
      </c>
      <c r="H24" s="1">
        <v>0</v>
      </c>
      <c r="I24" s="1">
        <f t="shared" si="1"/>
        <v>-454.08328425948133</v>
      </c>
      <c r="K24" s="1">
        <f>IFERROR(VLOOKUP(A24,'Raw Data - Approved 2014 SWCAP'!$F$4:$R$588,12,FALSE),0)</f>
        <v>454</v>
      </c>
      <c r="L24" s="1">
        <f t="shared" si="2"/>
        <v>0</v>
      </c>
    </row>
    <row r="25" spans="1:12">
      <c r="A25" s="1" t="s">
        <v>720</v>
      </c>
      <c r="B25" s="1">
        <v>77</v>
      </c>
      <c r="C25" s="1" t="s">
        <v>84</v>
      </c>
      <c r="D25" s="1">
        <v>122.39168903327277</v>
      </c>
      <c r="E25" s="1">
        <v>1475.7706738433101</v>
      </c>
      <c r="G25" s="1">
        <v>-1353.3789848100416</v>
      </c>
      <c r="H25" s="1">
        <v>122.86347528037281</v>
      </c>
      <c r="I25" s="1">
        <f t="shared" si="1"/>
        <v>-1230.5155095296689</v>
      </c>
      <c r="K25" s="1">
        <f>IFERROR(VLOOKUP(A25,'Raw Data - Approved 2014 SWCAP'!$F$4:$R$588,12,FALSE),0)</f>
        <v>1476</v>
      </c>
      <c r="L25" s="1">
        <f t="shared" si="2"/>
        <v>0</v>
      </c>
    </row>
    <row r="26" spans="1:12">
      <c r="A26" s="1" t="s">
        <v>725</v>
      </c>
      <c r="B26" s="1">
        <v>82</v>
      </c>
      <c r="C26" s="1" t="s">
        <v>89</v>
      </c>
      <c r="D26" s="1">
        <v>73.435013419963667</v>
      </c>
      <c r="E26" s="1">
        <v>605.444379012642</v>
      </c>
      <c r="G26" s="1">
        <v>-532.00936559267814</v>
      </c>
      <c r="H26" s="1">
        <v>73.718085168223681</v>
      </c>
      <c r="I26" s="1">
        <f t="shared" si="1"/>
        <v>-458.29128042445444</v>
      </c>
      <c r="K26" s="1">
        <f>IFERROR(VLOOKUP(A26,'Raw Data - Approved 2014 SWCAP'!$F$4:$R$588,12,FALSE),0)</f>
        <v>605</v>
      </c>
      <c r="L26" s="1">
        <f t="shared" si="2"/>
        <v>0</v>
      </c>
    </row>
    <row r="27" spans="1:12">
      <c r="A27" s="1" t="s">
        <v>728</v>
      </c>
      <c r="B27" s="1">
        <v>85</v>
      </c>
      <c r="C27" s="1" t="s">
        <v>92</v>
      </c>
      <c r="D27" s="1">
        <v>1327.0373614622633</v>
      </c>
      <c r="E27" s="1">
        <v>0</v>
      </c>
      <c r="G27" s="1">
        <v>0</v>
      </c>
      <c r="H27" s="1">
        <v>1332.1354547815467</v>
      </c>
      <c r="I27" s="1">
        <f t="shared" si="1"/>
        <v>1332.1354547815467</v>
      </c>
      <c r="K27" s="1">
        <f>IFERROR(VLOOKUP(A27,'Raw Data - Approved 2014 SWCAP'!$F$4:$R$588,12,FALSE),0)</f>
        <v>0</v>
      </c>
      <c r="L27" s="1">
        <f t="shared" si="2"/>
        <v>0</v>
      </c>
    </row>
    <row r="28" spans="1:12">
      <c r="A28" s="1" t="s">
        <v>731</v>
      </c>
      <c r="B28" s="1">
        <v>88</v>
      </c>
      <c r="C28" s="1" t="s">
        <v>95</v>
      </c>
      <c r="D28" s="1">
        <v>0</v>
      </c>
      <c r="E28" s="1">
        <v>35.527661991825902</v>
      </c>
      <c r="G28" s="1">
        <v>-35.527661991825916</v>
      </c>
      <c r="H28" s="1">
        <v>0</v>
      </c>
      <c r="I28" s="1">
        <f t="shared" si="1"/>
        <v>-35.527661991825916</v>
      </c>
      <c r="K28" s="1">
        <f>IFERROR(VLOOKUP(A28,'Raw Data - Approved 2014 SWCAP'!$F$4:$R$588,12,FALSE),0)</f>
        <v>36</v>
      </c>
      <c r="L28" s="1">
        <f t="shared" si="2"/>
        <v>0</v>
      </c>
    </row>
    <row r="29" spans="1:12">
      <c r="A29" s="1" t="s">
        <v>733</v>
      </c>
      <c r="B29" s="1">
        <v>90</v>
      </c>
      <c r="C29" s="1" t="s">
        <v>97</v>
      </c>
      <c r="D29" s="1">
        <v>115488.77340652127</v>
      </c>
      <c r="E29" s="1">
        <v>115396.01377774699</v>
      </c>
      <c r="G29" s="1">
        <v>92.759628774684174</v>
      </c>
      <c r="H29" s="1">
        <v>115975.3203861553</v>
      </c>
      <c r="I29" s="1">
        <f t="shared" si="1"/>
        <v>116068.08001492999</v>
      </c>
      <c r="K29" s="1">
        <f>IFERROR(VLOOKUP(A29,'Raw Data - Approved 2014 SWCAP'!$F$4:$R$588,12,FALSE),0)</f>
        <v>115396</v>
      </c>
      <c r="L29" s="1">
        <f t="shared" si="2"/>
        <v>0</v>
      </c>
    </row>
    <row r="30" spans="1:12">
      <c r="A30" s="1" t="s">
        <v>738</v>
      </c>
      <c r="B30" s="1">
        <v>95</v>
      </c>
      <c r="C30" s="1" t="s">
        <v>102</v>
      </c>
      <c r="D30" s="1">
        <v>0</v>
      </c>
      <c r="E30" s="1">
        <v>1074.04081618246</v>
      </c>
      <c r="G30" s="1">
        <v>-1074.0408161824557</v>
      </c>
      <c r="H30" s="1">
        <v>0</v>
      </c>
      <c r="I30" s="1">
        <f t="shared" si="1"/>
        <v>-1074.0408161824557</v>
      </c>
      <c r="K30" s="1">
        <f>IFERROR(VLOOKUP(A30,'Raw Data - Approved 2014 SWCAP'!$F$4:$R$588,12,FALSE),0)</f>
        <v>1074</v>
      </c>
      <c r="L30" s="1">
        <f t="shared" si="2"/>
        <v>0</v>
      </c>
    </row>
    <row r="31" spans="1:12">
      <c r="A31" s="1" t="s">
        <v>754</v>
      </c>
      <c r="B31" s="1">
        <v>112</v>
      </c>
      <c r="C31" s="1" t="s">
        <v>119</v>
      </c>
      <c r="D31" s="1">
        <v>514.04509393974558</v>
      </c>
      <c r="E31" s="1">
        <v>10531.162313810601</v>
      </c>
      <c r="G31" s="1">
        <v>-10017.117219870846</v>
      </c>
      <c r="H31" s="1">
        <v>516.02659617756581</v>
      </c>
      <c r="I31" s="1">
        <f t="shared" si="1"/>
        <v>-9501.0906236932806</v>
      </c>
      <c r="K31" s="1">
        <f>IFERROR(VLOOKUP(A31,'Raw Data - Approved 2014 SWCAP'!$F$4:$R$588,12,FALSE),0)</f>
        <v>10531</v>
      </c>
      <c r="L31" s="1">
        <f t="shared" si="2"/>
        <v>0</v>
      </c>
    </row>
    <row r="32" spans="1:12">
      <c r="A32" s="1" t="s">
        <v>756</v>
      </c>
      <c r="B32" s="1">
        <v>114</v>
      </c>
      <c r="C32" s="1" t="s">
        <v>121</v>
      </c>
      <c r="D32" s="1">
        <v>888.56392991066377</v>
      </c>
      <c r="E32" s="1">
        <v>1798.95022552603</v>
      </c>
      <c r="G32" s="1">
        <v>-910.38629561536527</v>
      </c>
      <c r="H32" s="1">
        <v>891.98165884540094</v>
      </c>
      <c r="I32" s="1">
        <f t="shared" si="1"/>
        <v>-18.404636769964327</v>
      </c>
      <c r="K32" s="1">
        <f>IFERROR(VLOOKUP(A32,'Raw Data - Approved 2014 SWCAP'!$F$4:$R$588,12,FALSE),0)</f>
        <v>1799</v>
      </c>
      <c r="L32" s="1">
        <f t="shared" si="2"/>
        <v>0</v>
      </c>
    </row>
    <row r="33" spans="1:12">
      <c r="A33" s="1" t="s">
        <v>758</v>
      </c>
      <c r="B33" s="1">
        <v>116</v>
      </c>
      <c r="C33" s="1" t="s">
        <v>123</v>
      </c>
      <c r="D33" s="1">
        <v>48.956675613309109</v>
      </c>
      <c r="E33" s="1">
        <v>7049.6892761073796</v>
      </c>
      <c r="G33" s="1">
        <v>-7000.7326004940678</v>
      </c>
      <c r="H33" s="1">
        <v>49.14539011214913</v>
      </c>
      <c r="I33" s="1">
        <f t="shared" si="1"/>
        <v>-6951.5872103819183</v>
      </c>
      <c r="K33" s="1">
        <f>IFERROR(VLOOKUP(A33,'Raw Data - Approved 2014 SWCAP'!$F$4:$R$588,12,FALSE),0)</f>
        <v>7050</v>
      </c>
      <c r="L33" s="1">
        <f t="shared" si="2"/>
        <v>0</v>
      </c>
    </row>
    <row r="34" spans="1:12">
      <c r="A34" s="1" t="s">
        <v>760</v>
      </c>
      <c r="B34" s="1">
        <v>118</v>
      </c>
      <c r="C34" s="1" t="s">
        <v>125</v>
      </c>
      <c r="D34" s="1">
        <v>135.79655676765586</v>
      </c>
      <c r="E34" s="1">
        <v>1168.78124816066</v>
      </c>
      <c r="G34" s="1">
        <v>-1032.9846913930023</v>
      </c>
      <c r="H34" s="1">
        <v>136.31824359915041</v>
      </c>
      <c r="I34" s="1">
        <f t="shared" si="1"/>
        <v>-896.66644779385194</v>
      </c>
      <c r="K34" s="1">
        <f>IFERROR(VLOOKUP(A34,'Raw Data - Approved 2014 SWCAP'!$F$4:$R$588,12,FALSE),0)</f>
        <v>1169</v>
      </c>
      <c r="L34" s="1">
        <f t="shared" si="2"/>
        <v>0</v>
      </c>
    </row>
    <row r="35" spans="1:12">
      <c r="A35" s="1" t="s">
        <v>768</v>
      </c>
      <c r="B35" s="1">
        <v>129</v>
      </c>
      <c r="C35" s="1" t="s">
        <v>136</v>
      </c>
      <c r="D35" s="1">
        <v>5384.2654328158933</v>
      </c>
      <c r="E35" s="1">
        <v>3877.5291507605298</v>
      </c>
      <c r="G35" s="1">
        <v>1506.7362820553642</v>
      </c>
      <c r="H35" s="1">
        <v>5404.9508579581661</v>
      </c>
      <c r="I35" s="1">
        <f t="shared" si="1"/>
        <v>6911.6871400135306</v>
      </c>
      <c r="K35" s="1">
        <f>IFERROR(VLOOKUP(A35,'Raw Data - Approved 2014 SWCAP'!$F$4:$R$588,12,FALSE),0)</f>
        <v>3878</v>
      </c>
      <c r="L35" s="1">
        <f t="shared" si="2"/>
        <v>0</v>
      </c>
    </row>
    <row r="36" spans="1:12">
      <c r="A36" s="1" t="s">
        <v>770</v>
      </c>
      <c r="B36" s="1">
        <v>131</v>
      </c>
      <c r="C36" s="1" t="s">
        <v>138</v>
      </c>
      <c r="D36" s="1">
        <v>31301.885392782729</v>
      </c>
      <c r="E36" s="1">
        <v>30272.222384213099</v>
      </c>
      <c r="G36" s="1">
        <v>1029.6630085696258</v>
      </c>
      <c r="H36" s="1">
        <v>31422.189564985627</v>
      </c>
      <c r="I36" s="1">
        <f t="shared" si="1"/>
        <v>32451.852573555254</v>
      </c>
      <c r="K36" s="1">
        <f>IFERROR(VLOOKUP(A36,'Raw Data - Approved 2014 SWCAP'!$F$4:$R$588,12,FALSE),0)</f>
        <v>30272</v>
      </c>
      <c r="L36" s="1">
        <f t="shared" si="2"/>
        <v>0</v>
      </c>
    </row>
    <row r="37" spans="1:12">
      <c r="A37" s="1" t="s">
        <v>773</v>
      </c>
      <c r="B37" s="1">
        <v>134</v>
      </c>
      <c r="C37" s="1" t="s">
        <v>141</v>
      </c>
      <c r="D37" s="1">
        <v>6984.3691955371778</v>
      </c>
      <c r="E37" s="1">
        <v>2724.4997055568901</v>
      </c>
      <c r="G37" s="1">
        <v>4259.8694899802886</v>
      </c>
      <c r="H37" s="1">
        <v>7011.2909519725163</v>
      </c>
      <c r="I37" s="1">
        <f t="shared" si="1"/>
        <v>11271.160441952805</v>
      </c>
      <c r="K37" s="1">
        <f>IFERROR(VLOOKUP(A37,'Raw Data - Approved 2014 SWCAP'!$F$4:$R$588,12,FALSE),0)</f>
        <v>2724</v>
      </c>
      <c r="L37" s="1">
        <f t="shared" si="2"/>
        <v>0</v>
      </c>
    </row>
    <row r="38" spans="1:12">
      <c r="A38" s="1" t="s">
        <v>778</v>
      </c>
      <c r="B38" s="1">
        <v>139</v>
      </c>
      <c r="C38" s="1" t="s">
        <v>146</v>
      </c>
      <c r="D38" s="1">
        <v>1000.23172475643</v>
      </c>
      <c r="E38" s="1">
        <v>937.03589093635003</v>
      </c>
      <c r="G38" s="1">
        <v>63.195833820079727</v>
      </c>
      <c r="H38" s="1">
        <v>1004.0813194707516</v>
      </c>
      <c r="I38" s="1">
        <f t="shared" si="1"/>
        <v>1067.2771532908314</v>
      </c>
      <c r="K38" s="1">
        <f>IFERROR(VLOOKUP(A38,'Raw Data - Approved 2014 SWCAP'!$F$4:$R$588,12,FALSE),0)</f>
        <v>937</v>
      </c>
      <c r="L38" s="1">
        <f t="shared" si="2"/>
        <v>0</v>
      </c>
    </row>
    <row r="39" spans="1:12">
      <c r="A39" s="1" t="s">
        <v>780</v>
      </c>
      <c r="B39" s="1">
        <v>141</v>
      </c>
      <c r="C39" s="1" t="s">
        <v>148</v>
      </c>
      <c r="D39" s="1">
        <v>293.74005367985467</v>
      </c>
      <c r="E39" s="1">
        <v>0</v>
      </c>
      <c r="G39" s="1">
        <v>0</v>
      </c>
      <c r="H39" s="1">
        <v>294.87234067289472</v>
      </c>
      <c r="I39" s="1">
        <f t="shared" si="1"/>
        <v>294.87234067289472</v>
      </c>
      <c r="K39" s="1">
        <f>IFERROR(VLOOKUP(A39,'Raw Data - Approved 2014 SWCAP'!$F$4:$R$588,12,FALSE),0)</f>
        <v>0</v>
      </c>
      <c r="L39" s="1">
        <f t="shared" si="2"/>
        <v>0</v>
      </c>
    </row>
    <row r="40" spans="1:12">
      <c r="A40" s="1" t="s">
        <v>781</v>
      </c>
      <c r="B40" s="1">
        <v>142</v>
      </c>
      <c r="C40" s="1" t="s">
        <v>149</v>
      </c>
      <c r="D40" s="1">
        <v>538.52343174640021</v>
      </c>
      <c r="E40" s="1">
        <v>0</v>
      </c>
      <c r="G40" s="1">
        <v>0</v>
      </c>
      <c r="H40" s="1">
        <v>540.59929123364043</v>
      </c>
      <c r="I40" s="1">
        <f t="shared" si="1"/>
        <v>540.59929123364043</v>
      </c>
      <c r="K40" s="1">
        <f>IFERROR(VLOOKUP(A40,'Raw Data - Approved 2014 SWCAP'!$F$4:$R$588,12,FALSE),0)</f>
        <v>0</v>
      </c>
      <c r="L40" s="1">
        <f t="shared" si="2"/>
        <v>0</v>
      </c>
    </row>
    <row r="41" spans="1:12">
      <c r="A41" s="1" t="s">
        <v>783</v>
      </c>
      <c r="B41" s="1">
        <v>144</v>
      </c>
      <c r="C41" s="1" t="s">
        <v>151</v>
      </c>
      <c r="D41" s="1">
        <v>0</v>
      </c>
      <c r="E41" s="1">
        <v>2362.8897956013998</v>
      </c>
      <c r="G41" s="1">
        <v>-2362.8897956014025</v>
      </c>
      <c r="H41" s="1">
        <v>0</v>
      </c>
      <c r="I41" s="1">
        <f t="shared" si="1"/>
        <v>-2362.8897956014025</v>
      </c>
      <c r="K41" s="1">
        <f>IFERROR(VLOOKUP(A41,'Raw Data - Approved 2014 SWCAP'!$F$4:$R$588,12,FALSE),0)</f>
        <v>2363</v>
      </c>
      <c r="L41" s="1">
        <f t="shared" si="2"/>
        <v>0</v>
      </c>
    </row>
    <row r="42" spans="1:12">
      <c r="A42" s="1" t="s">
        <v>789</v>
      </c>
      <c r="B42" s="1">
        <v>151</v>
      </c>
      <c r="C42" s="1" t="s">
        <v>158</v>
      </c>
      <c r="D42" s="1">
        <v>758.82847200629112</v>
      </c>
      <c r="E42" s="1">
        <v>1475.7706738433101</v>
      </c>
      <c r="G42" s="1">
        <v>-716.94220183702328</v>
      </c>
      <c r="H42" s="1">
        <v>761.75354673831146</v>
      </c>
      <c r="I42" s="1">
        <f t="shared" si="1"/>
        <v>44.81134490128818</v>
      </c>
      <c r="K42" s="1">
        <f>IFERROR(VLOOKUP(A42,'Raw Data - Approved 2014 SWCAP'!$F$4:$R$588,12,FALSE),0)</f>
        <v>1476</v>
      </c>
      <c r="L42" s="1">
        <f t="shared" si="2"/>
        <v>0</v>
      </c>
    </row>
    <row r="43" spans="1:12">
      <c r="A43" s="1" t="s">
        <v>791</v>
      </c>
      <c r="B43" s="1">
        <v>153</v>
      </c>
      <c r="C43" s="1" t="s">
        <v>160</v>
      </c>
      <c r="D43" s="1">
        <v>3231.140590478401</v>
      </c>
      <c r="E43" s="1">
        <v>4389.4717478416496</v>
      </c>
      <c r="G43" s="1">
        <v>-1158.331157363252</v>
      </c>
      <c r="H43" s="1">
        <v>3243.5957474018419</v>
      </c>
      <c r="I43" s="1">
        <f t="shared" si="1"/>
        <v>2085.2645900385896</v>
      </c>
      <c r="K43" s="1">
        <f>IFERROR(VLOOKUP(A43,'Raw Data - Approved 2014 SWCAP'!$F$4:$R$588,12,FALSE),0)</f>
        <v>4389</v>
      </c>
      <c r="L43" s="1">
        <f t="shared" si="2"/>
        <v>0</v>
      </c>
    </row>
    <row r="44" spans="1:12">
      <c r="A44" s="1" t="s">
        <v>795</v>
      </c>
      <c r="B44" s="1">
        <v>157</v>
      </c>
      <c r="C44" s="1" t="s">
        <v>164</v>
      </c>
      <c r="D44" s="1">
        <v>135.79655676765586</v>
      </c>
      <c r="E44" s="1">
        <v>0</v>
      </c>
      <c r="G44" s="1">
        <v>0</v>
      </c>
      <c r="H44" s="1">
        <v>136.31824359915041</v>
      </c>
      <c r="I44" s="1">
        <f t="shared" si="1"/>
        <v>136.31824359915041</v>
      </c>
      <c r="K44" s="1">
        <f>IFERROR(VLOOKUP(A44,'Raw Data - Approved 2014 SWCAP'!$F$4:$R$588,12,FALSE),0)</f>
        <v>0</v>
      </c>
      <c r="L44" s="1">
        <f t="shared" si="2"/>
        <v>0</v>
      </c>
    </row>
    <row r="45" spans="1:12">
      <c r="A45" s="1" t="s">
        <v>817</v>
      </c>
      <c r="B45" s="1">
        <v>180</v>
      </c>
      <c r="C45" s="1" t="s">
        <v>187</v>
      </c>
      <c r="D45" s="1">
        <v>135.79655676765586</v>
      </c>
      <c r="E45" s="1">
        <v>1476.6127264925999</v>
      </c>
      <c r="G45" s="1">
        <v>-1340.8161697249434</v>
      </c>
      <c r="H45" s="1">
        <v>136.31824359915041</v>
      </c>
      <c r="I45" s="1">
        <f t="shared" si="1"/>
        <v>-1204.4979261257929</v>
      </c>
      <c r="K45" s="1">
        <f>IFERROR(VLOOKUP(A45,'Raw Data - Approved 2014 SWCAP'!$F$4:$R$588,12,FALSE),0)</f>
        <v>1477</v>
      </c>
      <c r="L45" s="1">
        <f t="shared" si="2"/>
        <v>0</v>
      </c>
    </row>
    <row r="46" spans="1:12">
      <c r="A46" s="1" t="s">
        <v>818</v>
      </c>
      <c r="B46" s="1">
        <v>181</v>
      </c>
      <c r="C46" s="1" t="s">
        <v>188</v>
      </c>
      <c r="D46" s="1">
        <v>587.48010735970934</v>
      </c>
      <c r="E46" s="1">
        <v>1362.2498527784401</v>
      </c>
      <c r="G46" s="1">
        <v>-774.76974541873483</v>
      </c>
      <c r="H46" s="1">
        <v>589.74468134578945</v>
      </c>
      <c r="I46" s="1">
        <f t="shared" si="1"/>
        <v>-185.02506407294538</v>
      </c>
      <c r="K46" s="1">
        <f>IFERROR(VLOOKUP(A46,'Raw Data - Approved 2014 SWCAP'!$F$4:$R$588,12,FALSE),0)</f>
        <v>1362</v>
      </c>
      <c r="L46" s="1">
        <f t="shared" si="2"/>
        <v>0</v>
      </c>
    </row>
    <row r="47" spans="1:12">
      <c r="A47" s="1" t="s">
        <v>820</v>
      </c>
      <c r="B47" s="1">
        <v>183</v>
      </c>
      <c r="C47" s="1" t="s">
        <v>190</v>
      </c>
      <c r="D47" s="1">
        <v>2937.4005367985465</v>
      </c>
      <c r="E47" s="1">
        <v>0</v>
      </c>
      <c r="G47" s="1">
        <v>0</v>
      </c>
      <c r="H47" s="1">
        <v>2948.7234067289473</v>
      </c>
      <c r="I47" s="1">
        <f t="shared" si="1"/>
        <v>2948.7234067289473</v>
      </c>
      <c r="K47" s="1">
        <f>IFERROR(VLOOKUP(A47,'Raw Data - Approved 2014 SWCAP'!$F$4:$R$588,12,FALSE),0)</f>
        <v>0</v>
      </c>
      <c r="L47" s="1">
        <f t="shared" si="2"/>
        <v>0</v>
      </c>
    </row>
    <row r="48" spans="1:12">
      <c r="A48" s="1" t="s">
        <v>826</v>
      </c>
      <c r="B48" s="1">
        <v>189</v>
      </c>
      <c r="C48" s="1" t="s">
        <v>196</v>
      </c>
      <c r="D48" s="1">
        <v>514.04509393974558</v>
      </c>
      <c r="E48" s="1">
        <v>454.08328425948099</v>
      </c>
      <c r="G48" s="1">
        <v>59.96180968026426</v>
      </c>
      <c r="H48" s="1">
        <v>516.02659617756581</v>
      </c>
      <c r="I48" s="1">
        <f t="shared" si="1"/>
        <v>575.98840585783012</v>
      </c>
      <c r="K48" s="1">
        <f>IFERROR(VLOOKUP(A48,'Raw Data - Approved 2014 SWCAP'!$F$4:$R$588,12,FALSE),0)</f>
        <v>454</v>
      </c>
      <c r="L48" s="1">
        <f t="shared" si="2"/>
        <v>0</v>
      </c>
    </row>
    <row r="49" spans="1:12">
      <c r="A49" s="1" t="s">
        <v>827</v>
      </c>
      <c r="B49" s="1">
        <v>190</v>
      </c>
      <c r="C49" s="1" t="s">
        <v>197</v>
      </c>
      <c r="D49" s="1">
        <v>0</v>
      </c>
      <c r="E49" s="1">
        <v>1135.2082106487001</v>
      </c>
      <c r="G49" s="1">
        <v>-1135.2082106487032</v>
      </c>
      <c r="H49" s="1">
        <v>0</v>
      </c>
      <c r="I49" s="1">
        <f t="shared" si="1"/>
        <v>-1135.2082106487032</v>
      </c>
      <c r="K49" s="1">
        <f>IFERROR(VLOOKUP(A49,'Raw Data - Approved 2014 SWCAP'!$F$4:$R$588,12,FALSE),0)</f>
        <v>1135</v>
      </c>
      <c r="L49" s="1">
        <f t="shared" si="2"/>
        <v>0</v>
      </c>
    </row>
    <row r="50" spans="1:12">
      <c r="A50" s="1" t="s">
        <v>1250</v>
      </c>
      <c r="B50" s="1">
        <v>196</v>
      </c>
      <c r="C50" s="1" t="s">
        <v>203</v>
      </c>
      <c r="D50" s="1">
        <v>2185.6693825595512</v>
      </c>
      <c r="E50" s="1">
        <v>0</v>
      </c>
      <c r="G50" s="1">
        <v>0</v>
      </c>
      <c r="H50" s="1">
        <v>2194.8837492441889</v>
      </c>
      <c r="I50" s="1">
        <f t="shared" si="1"/>
        <v>2194.8837492441889</v>
      </c>
      <c r="K50" s="1">
        <f>IFERROR(VLOOKUP(A50,'Raw Data - Approved 2014 SWCAP'!$F$4:$R$588,12,FALSE),0)</f>
        <v>0</v>
      </c>
      <c r="L50" s="1">
        <f t="shared" si="2"/>
        <v>0</v>
      </c>
    </row>
    <row r="51" spans="1:12">
      <c r="A51" s="1" t="s">
        <v>838</v>
      </c>
      <c r="B51" s="1">
        <v>203</v>
      </c>
      <c r="C51" s="1" t="s">
        <v>210</v>
      </c>
      <c r="D51" s="1">
        <v>2681.2340342780572</v>
      </c>
      <c r="E51" s="1">
        <v>71.055323983651803</v>
      </c>
      <c r="G51" s="1">
        <v>2610.1787102944058</v>
      </c>
      <c r="H51" s="1">
        <v>2691.5345582829236</v>
      </c>
      <c r="I51" s="1">
        <f t="shared" si="1"/>
        <v>5301.7132685773295</v>
      </c>
      <c r="K51" s="1">
        <f>IFERROR(VLOOKUP(A51,'Raw Data - Approved 2014 SWCAP'!$F$4:$R$588,12,FALSE),0)</f>
        <v>71</v>
      </c>
      <c r="L51" s="1">
        <f t="shared" si="2"/>
        <v>0</v>
      </c>
    </row>
    <row r="52" spans="1:12">
      <c r="A52" s="1" t="s">
        <v>841</v>
      </c>
      <c r="B52" s="1">
        <v>206</v>
      </c>
      <c r="C52" s="1" t="s">
        <v>213</v>
      </c>
      <c r="D52" s="1">
        <v>4249.6739206469583</v>
      </c>
      <c r="E52" s="1">
        <v>6443.4744405460297</v>
      </c>
      <c r="G52" s="1">
        <v>-2193.8005198990732</v>
      </c>
      <c r="H52" s="1">
        <v>4266.0176874421641</v>
      </c>
      <c r="I52" s="1">
        <f t="shared" si="1"/>
        <v>2072.2171675430909</v>
      </c>
      <c r="K52" s="1">
        <f>IFERROR(VLOOKUP(A52,'Raw Data - Approved 2014 SWCAP'!$F$4:$R$588,12,FALSE),0)</f>
        <v>6443</v>
      </c>
      <c r="L52" s="1">
        <f t="shared" si="2"/>
        <v>0</v>
      </c>
    </row>
    <row r="53" spans="1:12">
      <c r="A53" s="1" t="s">
        <v>852</v>
      </c>
      <c r="B53" s="1">
        <v>217</v>
      </c>
      <c r="C53" s="1" t="s">
        <v>224</v>
      </c>
      <c r="D53" s="1">
        <v>0</v>
      </c>
      <c r="E53" s="1">
        <v>429.616326472982</v>
      </c>
      <c r="G53" s="1">
        <v>-429.61632647298234</v>
      </c>
      <c r="H53" s="1">
        <v>0</v>
      </c>
      <c r="I53" s="1">
        <f t="shared" si="1"/>
        <v>-429.61632647298234</v>
      </c>
      <c r="K53" s="1">
        <f>IFERROR(VLOOKUP(A53,'Raw Data - Approved 2014 SWCAP'!$F$4:$R$588,12,FALSE),0)</f>
        <v>430</v>
      </c>
      <c r="L53" s="1">
        <f t="shared" si="2"/>
        <v>0</v>
      </c>
    </row>
    <row r="54" spans="1:12">
      <c r="A54" s="1" t="s">
        <v>853</v>
      </c>
      <c r="B54" s="1">
        <v>218</v>
      </c>
      <c r="C54" s="1" t="s">
        <v>225</v>
      </c>
      <c r="D54" s="1">
        <v>1750.9149438411305</v>
      </c>
      <c r="E54" s="1">
        <v>24874.0083170135</v>
      </c>
      <c r="G54" s="1">
        <v>-23123.093373172342</v>
      </c>
      <c r="H54" s="1">
        <v>1757.8247016438361</v>
      </c>
      <c r="I54" s="1">
        <f t="shared" si="1"/>
        <v>-21365.268671528505</v>
      </c>
      <c r="K54" s="1">
        <f>IFERROR(VLOOKUP(A54,'Raw Data - Approved 2014 SWCAP'!$F$4:$R$588,12,FALSE),0)</f>
        <v>24874</v>
      </c>
      <c r="L54" s="1">
        <f t="shared" si="2"/>
        <v>0</v>
      </c>
    </row>
    <row r="55" spans="1:12">
      <c r="A55" s="1" t="s">
        <v>861</v>
      </c>
      <c r="B55" s="1">
        <v>226</v>
      </c>
      <c r="C55" s="1" t="s">
        <v>233</v>
      </c>
      <c r="D55" s="1">
        <v>220.305040259891</v>
      </c>
      <c r="E55" s="1">
        <v>5561.3256025419996</v>
      </c>
      <c r="G55" s="1">
        <v>-5341.0205622821086</v>
      </c>
      <c r="H55" s="1">
        <v>221.15425550467108</v>
      </c>
      <c r="I55" s="1">
        <f t="shared" si="1"/>
        <v>-5119.8663067774378</v>
      </c>
      <c r="K55" s="1">
        <f>IFERROR(VLOOKUP(A55,'Raw Data - Approved 2014 SWCAP'!$F$4:$R$588,12,FALSE),0)</f>
        <v>5561</v>
      </c>
      <c r="L55" s="1">
        <f t="shared" si="2"/>
        <v>0</v>
      </c>
    </row>
    <row r="56" spans="1:12">
      <c r="A56" s="1" t="s">
        <v>865</v>
      </c>
      <c r="B56" s="1">
        <v>230</v>
      </c>
      <c r="C56" s="1" t="s">
        <v>237</v>
      </c>
      <c r="D56" s="1">
        <v>24324.795880024336</v>
      </c>
      <c r="E56" s="1">
        <v>5935.8101623719003</v>
      </c>
      <c r="G56" s="1">
        <v>18388.985717652438</v>
      </c>
      <c r="H56" s="1">
        <v>24418.251765584318</v>
      </c>
      <c r="I56" s="1">
        <f t="shared" si="1"/>
        <v>42807.237483236757</v>
      </c>
      <c r="K56" s="1">
        <f>IFERROR(VLOOKUP(A56,'Raw Data - Approved 2014 SWCAP'!$F$4:$R$588,12,FALSE),0)</f>
        <v>5936</v>
      </c>
      <c r="L56" s="1">
        <f t="shared" si="2"/>
        <v>0</v>
      </c>
    </row>
    <row r="57" spans="1:12">
      <c r="A57" s="1" t="s">
        <v>879</v>
      </c>
      <c r="B57" s="1">
        <v>244</v>
      </c>
      <c r="C57" s="1" t="s">
        <v>251</v>
      </c>
      <c r="D57" s="1">
        <v>282.62966153787306</v>
      </c>
      <c r="E57" s="1">
        <v>192.45658487873101</v>
      </c>
      <c r="G57" s="1">
        <v>90.173076659142353</v>
      </c>
      <c r="H57" s="1">
        <v>283.8211744712313</v>
      </c>
      <c r="I57" s="1">
        <f t="shared" si="1"/>
        <v>373.99425113037364</v>
      </c>
      <c r="K57" s="1">
        <f>IFERROR(VLOOKUP(A57,'Raw Data - Approved 2014 SWCAP'!$F$4:$R$588,12,FALSE),0)</f>
        <v>192</v>
      </c>
      <c r="L57" s="1">
        <f t="shared" si="2"/>
        <v>0</v>
      </c>
    </row>
    <row r="58" spans="1:12">
      <c r="A58" s="1" t="s">
        <v>895</v>
      </c>
      <c r="B58" s="1">
        <v>261</v>
      </c>
      <c r="C58" s="1" t="s">
        <v>268</v>
      </c>
      <c r="D58" s="1">
        <v>325.91173624237405</v>
      </c>
      <c r="E58" s="1">
        <v>307.90640392915799</v>
      </c>
      <c r="G58" s="1">
        <v>18.005332313216126</v>
      </c>
      <c r="H58" s="1">
        <v>327.16378463796099</v>
      </c>
      <c r="I58" s="1">
        <f t="shared" si="1"/>
        <v>345.1691169511771</v>
      </c>
      <c r="K58" s="1">
        <f>IFERROR(VLOOKUP(A58,'Raw Data - Approved 2014 SWCAP'!$F$4:$R$588,12,FALSE),0)</f>
        <v>308</v>
      </c>
      <c r="L58" s="1">
        <f t="shared" si="2"/>
        <v>0</v>
      </c>
    </row>
    <row r="59" spans="1:12">
      <c r="A59" s="1" t="s">
        <v>904</v>
      </c>
      <c r="B59" s="1">
        <v>270</v>
      </c>
      <c r="C59" s="1" t="s">
        <v>277</v>
      </c>
      <c r="D59" s="1">
        <v>4750.6245290774941</v>
      </c>
      <c r="E59" s="1">
        <v>1098.50777396895</v>
      </c>
      <c r="G59" s="1">
        <v>3652.1167551085391</v>
      </c>
      <c r="H59" s="1">
        <v>4768.9135848036804</v>
      </c>
      <c r="I59" s="1">
        <f t="shared" si="1"/>
        <v>8421.0303399122204</v>
      </c>
      <c r="K59" s="1">
        <f>IFERROR(VLOOKUP(A59,'Raw Data - Approved 2014 SWCAP'!$F$4:$R$588,12,FALSE),0)</f>
        <v>1099</v>
      </c>
      <c r="L59" s="1">
        <f t="shared" si="2"/>
        <v>0</v>
      </c>
    </row>
    <row r="60" spans="1:12">
      <c r="A60" s="1" t="s">
        <v>907</v>
      </c>
      <c r="B60" s="1">
        <v>273</v>
      </c>
      <c r="C60" s="1" t="s">
        <v>280</v>
      </c>
      <c r="D60" s="1">
        <v>1034.1014493716889</v>
      </c>
      <c r="E60" s="1">
        <v>0</v>
      </c>
      <c r="G60" s="1">
        <v>0</v>
      </c>
      <c r="H60" s="1">
        <v>1038.4407022732619</v>
      </c>
      <c r="I60" s="1">
        <f t="shared" si="1"/>
        <v>1038.4407022732619</v>
      </c>
      <c r="K60" s="1">
        <f>IFERROR(VLOOKUP(A60,'Raw Data - Approved 2014 SWCAP'!$F$4:$R$588,12,FALSE),0)</f>
        <v>0</v>
      </c>
      <c r="L60" s="1">
        <f t="shared" si="2"/>
        <v>0</v>
      </c>
    </row>
    <row r="61" spans="1:12">
      <c r="A61" s="1" t="s">
        <v>932</v>
      </c>
      <c r="B61" s="1">
        <v>299</v>
      </c>
      <c r="C61" s="1" t="s">
        <v>306</v>
      </c>
      <c r="D61" s="1">
        <v>3204.7987397166776</v>
      </c>
      <c r="E61" s="1">
        <v>1148.7277377357</v>
      </c>
      <c r="G61" s="1">
        <v>2056.0710019809731</v>
      </c>
      <c r="H61" s="1">
        <v>3217.1105489399492</v>
      </c>
      <c r="I61" s="1">
        <f t="shared" si="1"/>
        <v>5273.1815509209227</v>
      </c>
      <c r="K61" s="1">
        <f>IFERROR(VLOOKUP(A61,'Raw Data - Approved 2014 SWCAP'!$F$4:$R$588,12,FALSE),0)</f>
        <v>1149</v>
      </c>
      <c r="L61" s="1">
        <f t="shared" si="2"/>
        <v>0</v>
      </c>
    </row>
    <row r="62" spans="1:12">
      <c r="A62" s="1" t="s">
        <v>934</v>
      </c>
      <c r="B62" s="1">
        <v>301</v>
      </c>
      <c r="C62" s="1" t="s">
        <v>308</v>
      </c>
      <c r="D62" s="1">
        <v>407.38967030296755</v>
      </c>
      <c r="E62" s="1">
        <v>586.94348544092804</v>
      </c>
      <c r="G62" s="1">
        <v>-179.55381513796067</v>
      </c>
      <c r="H62" s="1">
        <v>408.95473079745125</v>
      </c>
      <c r="I62" s="1">
        <f t="shared" si="1"/>
        <v>229.40091565949058</v>
      </c>
      <c r="K62" s="1">
        <f>IFERROR(VLOOKUP(A62,'Raw Data - Approved 2014 SWCAP'!$F$4:$R$588,12,FALSE),0)</f>
        <v>587</v>
      </c>
      <c r="L62" s="1">
        <f t="shared" si="2"/>
        <v>0</v>
      </c>
    </row>
    <row r="63" spans="1:12">
      <c r="A63" s="1" t="s">
        <v>942</v>
      </c>
      <c r="B63" s="1">
        <v>309</v>
      </c>
      <c r="C63" s="1" t="s">
        <v>316</v>
      </c>
      <c r="D63" s="1">
        <v>0</v>
      </c>
      <c r="E63" s="1">
        <v>9271.8790009223794</v>
      </c>
      <c r="G63" s="1">
        <v>-9271.8790009223794</v>
      </c>
      <c r="H63" s="1">
        <v>0</v>
      </c>
      <c r="I63" s="1">
        <f t="shared" si="1"/>
        <v>-9271.8790009223794</v>
      </c>
      <c r="K63" s="1">
        <f>IFERROR(VLOOKUP(A63,'Raw Data - Approved 2014 SWCAP'!$F$4:$R$588,12,FALSE),0)</f>
        <v>9272</v>
      </c>
      <c r="L63" s="1">
        <f t="shared" si="2"/>
        <v>0</v>
      </c>
    </row>
    <row r="64" spans="1:12">
      <c r="A64" s="1" t="s">
        <v>961</v>
      </c>
      <c r="B64" s="1">
        <v>328</v>
      </c>
      <c r="C64" s="1" t="s">
        <v>335</v>
      </c>
      <c r="D64" s="1">
        <v>5505.8798286407164</v>
      </c>
      <c r="E64" s="1">
        <v>3254.26353719295</v>
      </c>
      <c r="G64" s="1">
        <v>2251.6162914477673</v>
      </c>
      <c r="H64" s="1">
        <v>5527.0400179322469</v>
      </c>
      <c r="I64" s="1">
        <f t="shared" si="1"/>
        <v>7778.6563093800141</v>
      </c>
      <c r="K64" s="1">
        <f>IFERROR(VLOOKUP(A64,'Raw Data - Approved 2014 SWCAP'!$F$4:$R$588,12,FALSE),0)</f>
        <v>3254</v>
      </c>
      <c r="L64" s="1">
        <f t="shared" si="2"/>
        <v>0</v>
      </c>
    </row>
    <row r="65" spans="1:12">
      <c r="A65" s="1" t="s">
        <v>970</v>
      </c>
      <c r="B65" s="1">
        <v>339</v>
      </c>
      <c r="C65" s="1" t="s">
        <v>346</v>
      </c>
      <c r="D65" s="1">
        <v>13337.759620622859</v>
      </c>
      <c r="E65" s="1">
        <v>12285.401908088699</v>
      </c>
      <c r="G65" s="1">
        <v>1052.3577125341428</v>
      </c>
      <c r="H65" s="1">
        <v>13389.220938219973</v>
      </c>
      <c r="I65" s="1">
        <f t="shared" si="1"/>
        <v>14441.578650754116</v>
      </c>
      <c r="K65" s="1">
        <f>IFERROR(VLOOKUP(A65,'Raw Data - Approved 2014 SWCAP'!$F$4:$R$588,12,FALSE),0)</f>
        <v>12285</v>
      </c>
      <c r="L65" s="1">
        <f t="shared" si="2"/>
        <v>0</v>
      </c>
    </row>
    <row r="66" spans="1:12">
      <c r="A66" s="1" t="s">
        <v>984</v>
      </c>
      <c r="B66" s="1">
        <v>353</v>
      </c>
      <c r="C66" s="1" t="s">
        <v>360</v>
      </c>
      <c r="D66" s="1">
        <v>95387.123614200478</v>
      </c>
      <c r="E66" s="1">
        <v>29882.4163322848</v>
      </c>
      <c r="G66" s="1">
        <v>65504.707281915638</v>
      </c>
      <c r="H66" s="1">
        <v>95788.093610968455</v>
      </c>
      <c r="I66" s="1">
        <f t="shared" si="1"/>
        <v>161292.80089288409</v>
      </c>
      <c r="K66" s="1">
        <f>IFERROR(VLOOKUP(A66,'Raw Data - Approved 2014 SWCAP'!$F$4:$R$588,12,FALSE),0)</f>
        <v>29882</v>
      </c>
      <c r="L66" s="1">
        <f t="shared" si="2"/>
        <v>0</v>
      </c>
    </row>
    <row r="67" spans="1:12">
      <c r="A67" s="1" t="s">
        <v>986</v>
      </c>
      <c r="B67" s="1">
        <v>355</v>
      </c>
      <c r="C67" s="1" t="s">
        <v>362</v>
      </c>
      <c r="D67" s="1">
        <v>4726.1086991785151</v>
      </c>
      <c r="E67" s="1">
        <v>0</v>
      </c>
      <c r="G67" s="1">
        <v>0</v>
      </c>
      <c r="H67" s="1">
        <v>4744.2650378949038</v>
      </c>
      <c r="I67" s="1">
        <f t="shared" si="1"/>
        <v>4744.2650378949038</v>
      </c>
      <c r="K67" s="1">
        <f>IFERROR(VLOOKUP(A67,'Raw Data - Approved 2014 SWCAP'!$F$4:$R$588,12,FALSE),0)</f>
        <v>0</v>
      </c>
      <c r="L67" s="1">
        <f t="shared" si="2"/>
        <v>0</v>
      </c>
    </row>
    <row r="68" spans="1:12">
      <c r="A68" s="1" t="s">
        <v>1001</v>
      </c>
      <c r="B68" s="1">
        <v>370</v>
      </c>
      <c r="C68" s="1" t="s">
        <v>377</v>
      </c>
      <c r="D68" s="1">
        <v>27.159311353531169</v>
      </c>
      <c r="E68" s="1">
        <v>1598.7447896321701</v>
      </c>
      <c r="G68" s="1">
        <v>-1571.5854782786348</v>
      </c>
      <c r="H68" s="1">
        <v>27.26364871983008</v>
      </c>
      <c r="I68" s="1">
        <f t="shared" si="1"/>
        <v>-1544.3218295588047</v>
      </c>
      <c r="K68" s="1">
        <f>IFERROR(VLOOKUP(A68,'Raw Data - Approved 2014 SWCAP'!$F$4:$R$588,12,FALSE),0)</f>
        <v>1599</v>
      </c>
      <c r="L68" s="1">
        <f t="shared" si="2"/>
        <v>0</v>
      </c>
    </row>
    <row r="69" spans="1:12">
      <c r="A69" s="1" t="s">
        <v>1010</v>
      </c>
      <c r="B69" s="1">
        <v>379</v>
      </c>
      <c r="C69" s="1" t="s">
        <v>386</v>
      </c>
      <c r="D69" s="1">
        <v>663.51868073113167</v>
      </c>
      <c r="E69" s="1">
        <v>0</v>
      </c>
      <c r="G69" s="1">
        <v>0</v>
      </c>
      <c r="H69" s="1">
        <v>666.06772739077337</v>
      </c>
      <c r="I69" s="1">
        <f t="shared" si="1"/>
        <v>666.06772739077337</v>
      </c>
      <c r="K69" s="1">
        <f>IFERROR(VLOOKUP(A69,'Raw Data - Approved 2014 SWCAP'!$F$4:$R$588,12,FALSE),0)</f>
        <v>0</v>
      </c>
      <c r="L69" s="1">
        <f t="shared" si="2"/>
        <v>0</v>
      </c>
    </row>
    <row r="70" spans="1:12">
      <c r="A70" s="1" t="s">
        <v>1011</v>
      </c>
      <c r="B70" s="1">
        <v>380</v>
      </c>
      <c r="C70" s="1" t="s">
        <v>387</v>
      </c>
      <c r="D70" s="1">
        <v>0</v>
      </c>
      <c r="E70" s="1">
        <v>1210.8887580252799</v>
      </c>
      <c r="G70" s="1">
        <v>-1210.8887580252836</v>
      </c>
      <c r="H70" s="1">
        <v>0</v>
      </c>
      <c r="I70" s="1">
        <f t="shared" si="1"/>
        <v>-1210.8887580252836</v>
      </c>
      <c r="K70" s="1">
        <f>IFERROR(VLOOKUP(A70,'Raw Data - Approved 2014 SWCAP'!$F$4:$R$588,12,FALSE),0)</f>
        <v>1211</v>
      </c>
      <c r="L70" s="1">
        <f t="shared" si="2"/>
        <v>0</v>
      </c>
    </row>
    <row r="71" spans="1:12">
      <c r="A71" s="1" t="s">
        <v>1012</v>
      </c>
      <c r="B71" s="1">
        <v>381</v>
      </c>
      <c r="C71" s="1" t="s">
        <v>388</v>
      </c>
      <c r="D71" s="1">
        <v>190.11517947471816</v>
      </c>
      <c r="E71" s="1">
        <v>0</v>
      </c>
      <c r="G71" s="1">
        <v>0</v>
      </c>
      <c r="H71" s="1">
        <v>190.84554103881055</v>
      </c>
      <c r="I71" s="1">
        <f t="shared" si="1"/>
        <v>190.84554103881055</v>
      </c>
      <c r="K71" s="1">
        <f>IFERROR(VLOOKUP(A71,'Raw Data - Approved 2014 SWCAP'!$F$4:$R$588,12,FALSE),0)</f>
        <v>0</v>
      </c>
      <c r="L71" s="1">
        <f t="shared" si="2"/>
        <v>0</v>
      </c>
    </row>
    <row r="72" spans="1:12">
      <c r="A72" s="1" t="s">
        <v>1017</v>
      </c>
      <c r="B72" s="1">
        <v>386</v>
      </c>
      <c r="C72" s="1" t="s">
        <v>393</v>
      </c>
      <c r="D72" s="1">
        <v>663.51868073113167</v>
      </c>
      <c r="E72" s="1">
        <v>214.808163236491</v>
      </c>
      <c r="G72" s="1">
        <v>448.71051749464044</v>
      </c>
      <c r="H72" s="1">
        <v>666.06772739077337</v>
      </c>
      <c r="I72" s="1">
        <f t="shared" si="1"/>
        <v>1114.7782448854139</v>
      </c>
      <c r="K72" s="1">
        <f>IFERROR(VLOOKUP(A72,'Raw Data - Approved 2014 SWCAP'!$F$4:$R$588,12,FALSE),0)</f>
        <v>215</v>
      </c>
      <c r="L72" s="1">
        <f t="shared" si="2"/>
        <v>0</v>
      </c>
    </row>
    <row r="73" spans="1:12">
      <c r="A73" s="1" t="s">
        <v>1023</v>
      </c>
      <c r="B73" s="1">
        <v>392</v>
      </c>
      <c r="C73" s="1" t="s">
        <v>399</v>
      </c>
      <c r="D73" s="1">
        <v>1815.9049658258243</v>
      </c>
      <c r="E73" s="1">
        <v>47.370215989101197</v>
      </c>
      <c r="G73" s="1">
        <v>1768.534749836723</v>
      </c>
      <c r="H73" s="1">
        <v>1822.8811317384882</v>
      </c>
      <c r="I73" s="1">
        <f t="shared" si="1"/>
        <v>3591.4158815752112</v>
      </c>
      <c r="K73" s="1">
        <f>IFERROR(VLOOKUP(A73,'Raw Data - Approved 2014 SWCAP'!$F$4:$R$588,12,FALSE),0)</f>
        <v>47</v>
      </c>
      <c r="L73" s="1">
        <f t="shared" si="2"/>
        <v>0</v>
      </c>
    </row>
    <row r="74" spans="1:12">
      <c r="A74" s="1" t="s">
        <v>1026</v>
      </c>
      <c r="B74" s="1">
        <v>395</v>
      </c>
      <c r="C74" s="1" t="s">
        <v>402</v>
      </c>
      <c r="D74" s="1">
        <v>0</v>
      </c>
      <c r="E74" s="1">
        <v>859.23265294596501</v>
      </c>
      <c r="G74" s="1">
        <v>-859.23265294596456</v>
      </c>
      <c r="H74" s="1">
        <v>0</v>
      </c>
      <c r="I74" s="1">
        <f t="shared" si="1"/>
        <v>-859.23265294596456</v>
      </c>
      <c r="K74" s="1">
        <f>IFERROR(VLOOKUP(A74,'Raw Data - Approved 2014 SWCAP'!$F$4:$R$588,12,FALSE),0)</f>
        <v>859</v>
      </c>
      <c r="L74" s="1">
        <f t="shared" si="2"/>
        <v>0</v>
      </c>
    </row>
    <row r="75" spans="1:12">
      <c r="A75" s="1" t="s">
        <v>1031</v>
      </c>
      <c r="B75" s="1">
        <v>400</v>
      </c>
      <c r="C75" s="1" t="s">
        <v>407</v>
      </c>
      <c r="D75" s="1">
        <v>27.159311353531169</v>
      </c>
      <c r="E75" s="1">
        <v>227.04164212974101</v>
      </c>
      <c r="G75" s="1">
        <v>-199.88233077620953</v>
      </c>
      <c r="H75" s="1">
        <v>27.26364871983008</v>
      </c>
      <c r="I75" s="1">
        <f t="shared" si="1"/>
        <v>-172.61868205637944</v>
      </c>
      <c r="K75" s="1">
        <f>IFERROR(VLOOKUP(A75,'Raw Data - Approved 2014 SWCAP'!$F$4:$R$588,12,FALSE),0)</f>
        <v>227</v>
      </c>
      <c r="L75" s="1">
        <f t="shared" si="2"/>
        <v>0</v>
      </c>
    </row>
    <row r="76" spans="1:12">
      <c r="A76" s="1" t="s">
        <v>1032</v>
      </c>
      <c r="B76" s="1">
        <v>401</v>
      </c>
      <c r="C76" s="1" t="s">
        <v>408</v>
      </c>
      <c r="D76" s="1">
        <v>190.11517947471816</v>
      </c>
      <c r="E76" s="1">
        <v>757.92345582561995</v>
      </c>
      <c r="G76" s="1">
        <v>-567.80827635090122</v>
      </c>
      <c r="H76" s="1">
        <v>190.84554103881055</v>
      </c>
      <c r="I76" s="1">
        <f t="shared" si="1"/>
        <v>-376.96273531209067</v>
      </c>
      <c r="K76" s="1">
        <f>IFERROR(VLOOKUP(A76,'Raw Data - Approved 2014 SWCAP'!$F$4:$R$588,12,FALSE),0)</f>
        <v>758</v>
      </c>
      <c r="L76" s="1">
        <f t="shared" si="2"/>
        <v>0</v>
      </c>
    </row>
    <row r="77" spans="1:12">
      <c r="A77" s="1" t="s">
        <v>1033</v>
      </c>
      <c r="B77" s="1">
        <v>402</v>
      </c>
      <c r="C77" s="1" t="s">
        <v>409</v>
      </c>
      <c r="D77" s="1">
        <v>367.17506709981831</v>
      </c>
      <c r="E77" s="1">
        <v>3368.9241952663601</v>
      </c>
      <c r="G77" s="1">
        <v>-3001.7491281665434</v>
      </c>
      <c r="H77" s="1">
        <v>368.59042584111842</v>
      </c>
      <c r="I77" s="1">
        <f t="shared" si="1"/>
        <v>-2633.1587023254251</v>
      </c>
      <c r="K77" s="1">
        <f>IFERROR(VLOOKUP(A77,'Raw Data - Approved 2014 SWCAP'!$F$4:$R$588,12,FALSE),0)</f>
        <v>3369</v>
      </c>
      <c r="L77" s="1">
        <f t="shared" si="2"/>
        <v>0</v>
      </c>
    </row>
    <row r="78" spans="1:12">
      <c r="A78" s="1" t="s">
        <v>1035</v>
      </c>
      <c r="B78" s="1">
        <v>404</v>
      </c>
      <c r="C78" s="1" t="s">
        <v>411</v>
      </c>
      <c r="D78" s="1">
        <v>171.3483646465819</v>
      </c>
      <c r="E78" s="1">
        <v>0</v>
      </c>
      <c r="G78" s="1">
        <v>0</v>
      </c>
      <c r="H78" s="1">
        <v>172.00886539252193</v>
      </c>
      <c r="I78" s="1">
        <f t="shared" si="1"/>
        <v>172.00886539252193</v>
      </c>
      <c r="K78" s="1">
        <f>IFERROR(VLOOKUP(A78,'Raw Data - Approved 2014 SWCAP'!$F$4:$R$588,12,FALSE),0)</f>
        <v>0</v>
      </c>
      <c r="L78" s="1">
        <f t="shared" si="2"/>
        <v>0</v>
      </c>
    </row>
    <row r="79" spans="1:12">
      <c r="A79" s="1" t="s">
        <v>1037</v>
      </c>
      <c r="B79" s="1">
        <v>406</v>
      </c>
      <c r="C79" s="1" t="s">
        <v>413</v>
      </c>
      <c r="D79" s="1">
        <v>113757.57769217515</v>
      </c>
      <c r="E79" s="1">
        <v>12151.609079084799</v>
      </c>
      <c r="G79" s="1">
        <v>101605.96861309034</v>
      </c>
      <c r="H79" s="1">
        <v>114227.58998979401</v>
      </c>
      <c r="I79" s="1">
        <f t="shared" si="1"/>
        <v>215833.55860288435</v>
      </c>
      <c r="K79" s="1">
        <f>IFERROR(VLOOKUP(A79,'Raw Data - Approved 2014 SWCAP'!$F$4:$R$588,12,FALSE),0)</f>
        <v>12152</v>
      </c>
      <c r="L79" s="1">
        <f t="shared" si="2"/>
        <v>0</v>
      </c>
    </row>
    <row r="80" spans="1:12">
      <c r="A80" s="1" t="s">
        <v>1038</v>
      </c>
      <c r="B80" s="1">
        <v>407</v>
      </c>
      <c r="C80" s="1" t="s">
        <v>414</v>
      </c>
      <c r="D80" s="1">
        <v>4797.7542101042918</v>
      </c>
      <c r="E80" s="1">
        <v>1740.65258966135</v>
      </c>
      <c r="G80" s="1">
        <v>3057.1016204429475</v>
      </c>
      <c r="H80" s="1">
        <v>4816.2482309906145</v>
      </c>
      <c r="I80" s="1">
        <f t="shared" si="1"/>
        <v>7873.3498514335624</v>
      </c>
      <c r="K80" s="1">
        <f>IFERROR(VLOOKUP(A80,'Raw Data - Approved 2014 SWCAP'!$F$4:$R$588,12,FALSE),0)</f>
        <v>1741</v>
      </c>
      <c r="L80" s="1">
        <f t="shared" si="2"/>
        <v>0</v>
      </c>
    </row>
    <row r="81" spans="1:12">
      <c r="A81" s="1" t="s">
        <v>1052</v>
      </c>
      <c r="B81" s="1">
        <v>421</v>
      </c>
      <c r="C81" s="1" t="s">
        <v>428</v>
      </c>
      <c r="D81" s="1">
        <v>2063.9910556133582</v>
      </c>
      <c r="E81" s="1">
        <v>1740.65258966135</v>
      </c>
      <c r="G81" s="1">
        <v>323.33846595201322</v>
      </c>
      <c r="H81" s="1">
        <v>2071.9212673405436</v>
      </c>
      <c r="I81" s="1">
        <f t="shared" ref="I81:I111" si="3">SUM(G81:H81)</f>
        <v>2395.259733292557</v>
      </c>
      <c r="K81" s="1">
        <f>IFERROR(VLOOKUP(A81,'Raw Data - Approved 2014 SWCAP'!$F$4:$R$588,12,FALSE),0)</f>
        <v>1741</v>
      </c>
      <c r="L81" s="1">
        <f t="shared" si="2"/>
        <v>0</v>
      </c>
    </row>
    <row r="82" spans="1:12">
      <c r="A82" s="1" t="s">
        <v>1058</v>
      </c>
      <c r="B82" s="1">
        <v>427</v>
      </c>
      <c r="C82" s="1" t="s">
        <v>434</v>
      </c>
      <c r="D82" s="1">
        <v>293.74005367985467</v>
      </c>
      <c r="E82" s="1">
        <v>908.166568518963</v>
      </c>
      <c r="G82" s="1">
        <v>-614.42651483910811</v>
      </c>
      <c r="H82" s="1">
        <v>294.87234067289472</v>
      </c>
      <c r="I82" s="1">
        <f t="shared" si="3"/>
        <v>-319.55417416621339</v>
      </c>
      <c r="K82" s="1">
        <f>IFERROR(VLOOKUP(A82,'Raw Data - Approved 2014 SWCAP'!$F$4:$R$588,12,FALSE),0)</f>
        <v>908</v>
      </c>
      <c r="L82" s="1">
        <f t="shared" ref="L82:L111" si="4">ROUND(K82-E82,0)</f>
        <v>0</v>
      </c>
    </row>
    <row r="83" spans="1:12">
      <c r="A83" s="1" t="s">
        <v>1060</v>
      </c>
      <c r="B83" s="1">
        <v>429</v>
      </c>
      <c r="C83" s="1" t="s">
        <v>436</v>
      </c>
      <c r="D83" s="1">
        <v>861.05504267236756</v>
      </c>
      <c r="E83" s="1">
        <v>1210.8887580252799</v>
      </c>
      <c r="G83" s="1">
        <v>-349.8337153529161</v>
      </c>
      <c r="H83" s="1">
        <v>864.36389804329599</v>
      </c>
      <c r="I83" s="1">
        <f t="shared" si="3"/>
        <v>514.53018269037989</v>
      </c>
      <c r="K83" s="1">
        <f>IFERROR(VLOOKUP(A83,'Raw Data - Approved 2014 SWCAP'!$F$4:$R$588,12,FALSE),0)</f>
        <v>1211</v>
      </c>
      <c r="L83" s="1">
        <f t="shared" si="4"/>
        <v>0</v>
      </c>
    </row>
    <row r="84" spans="1:12">
      <c r="A84" s="1" t="s">
        <v>1068</v>
      </c>
      <c r="B84" s="1">
        <v>437</v>
      </c>
      <c r="C84" s="1" t="s">
        <v>444</v>
      </c>
      <c r="D84" s="1">
        <v>6708.6218207312795</v>
      </c>
      <c r="E84" s="1">
        <v>454.08328425948099</v>
      </c>
      <c r="G84" s="1">
        <v>6254.5385364717986</v>
      </c>
      <c r="H84" s="1">
        <v>6734.3953590759565</v>
      </c>
      <c r="I84" s="1">
        <f t="shared" si="3"/>
        <v>12988.933895547754</v>
      </c>
      <c r="K84" s="1">
        <f>IFERROR(VLOOKUP(A84,'Raw Data - Approved 2014 SWCAP'!$F$4:$R$588,12,FALSE),0)</f>
        <v>454</v>
      </c>
      <c r="L84" s="1">
        <f t="shared" si="4"/>
        <v>0</v>
      </c>
    </row>
    <row r="85" spans="1:12">
      <c r="A85" s="1" t="s">
        <v>1078</v>
      </c>
      <c r="B85" s="1">
        <v>447</v>
      </c>
      <c r="C85" s="1" t="s">
        <v>454</v>
      </c>
      <c r="D85" s="1">
        <v>0</v>
      </c>
      <c r="E85" s="1">
        <v>8551.9018535535706</v>
      </c>
      <c r="G85" s="1">
        <v>-8551.901853553567</v>
      </c>
      <c r="H85" s="1">
        <v>0</v>
      </c>
      <c r="I85" s="1">
        <f t="shared" si="3"/>
        <v>-8551.901853553567</v>
      </c>
      <c r="K85" s="1">
        <f>IFERROR(VLOOKUP(A85,'Raw Data - Approved 2014 SWCAP'!$F$4:$R$588,12,FALSE),0)</f>
        <v>8552</v>
      </c>
      <c r="L85" s="1">
        <f t="shared" si="4"/>
        <v>0</v>
      </c>
    </row>
    <row r="86" spans="1:12">
      <c r="A86" s="1" t="s">
        <v>1084</v>
      </c>
      <c r="B86" s="1">
        <v>455</v>
      </c>
      <c r="C86" s="1" t="s">
        <v>462</v>
      </c>
      <c r="D86" s="1">
        <v>0</v>
      </c>
      <c r="E86" s="1">
        <v>378.40273688290102</v>
      </c>
      <c r="G86" s="1">
        <v>-378.40273688290114</v>
      </c>
      <c r="H86" s="1">
        <v>0</v>
      </c>
      <c r="I86" s="1">
        <f t="shared" si="3"/>
        <v>-378.40273688290114</v>
      </c>
      <c r="K86" s="1">
        <f>IFERROR(VLOOKUP(A86,'Raw Data - Approved 2014 SWCAP'!$F$4:$R$588,12,FALSE),0)</f>
        <v>378</v>
      </c>
      <c r="L86" s="1">
        <f t="shared" si="4"/>
        <v>0</v>
      </c>
    </row>
    <row r="87" spans="1:12">
      <c r="A87" s="1" t="s">
        <v>1092</v>
      </c>
      <c r="B87" s="1">
        <v>463</v>
      </c>
      <c r="C87" s="1" t="s">
        <v>470</v>
      </c>
      <c r="D87" s="1">
        <v>663.51868073113167</v>
      </c>
      <c r="E87" s="1">
        <v>14931.2053002555</v>
      </c>
      <c r="G87" s="1">
        <v>-14267.686619524377</v>
      </c>
      <c r="H87" s="1">
        <v>666.06772739077337</v>
      </c>
      <c r="I87" s="1">
        <f t="shared" si="3"/>
        <v>-13601.618892133603</v>
      </c>
      <c r="K87" s="1">
        <f>IFERROR(VLOOKUP(A87,'Raw Data - Approved 2014 SWCAP'!$F$4:$R$588,12,FALSE),0)</f>
        <v>14931</v>
      </c>
      <c r="L87" s="1">
        <f t="shared" si="4"/>
        <v>0</v>
      </c>
    </row>
    <row r="88" spans="1:12">
      <c r="A88" s="29" t="s">
        <v>1097</v>
      </c>
      <c r="B88" s="1">
        <v>468</v>
      </c>
      <c r="C88" s="1" t="s">
        <v>475</v>
      </c>
      <c r="D88" s="1">
        <v>0</v>
      </c>
      <c r="E88" s="1">
        <v>0</v>
      </c>
      <c r="G88" s="1">
        <v>0</v>
      </c>
      <c r="H88" s="1">
        <v>302.74258610264673</v>
      </c>
      <c r="I88" s="1">
        <f t="shared" si="3"/>
        <v>302.74258610264673</v>
      </c>
      <c r="K88" s="1">
        <f>IFERROR(VLOOKUP(A88,'Raw Data - Approved 2014 SWCAP'!$F$4:$R$588,12,FALSE),0)</f>
        <v>0</v>
      </c>
      <c r="L88" s="1">
        <f t="shared" ref="L88" si="5">ROUND(K88-E88,0)</f>
        <v>0</v>
      </c>
    </row>
    <row r="89" spans="1:12">
      <c r="A89" s="1" t="s">
        <v>1099</v>
      </c>
      <c r="B89" s="1">
        <v>470</v>
      </c>
      <c r="C89" s="1" t="s">
        <v>477</v>
      </c>
      <c r="D89" s="1">
        <v>97.913351226618218</v>
      </c>
      <c r="E89" s="1">
        <v>6947.2620969272102</v>
      </c>
      <c r="G89" s="1">
        <v>-6849.3487457005958</v>
      </c>
      <c r="H89" s="1">
        <v>98.290780224298246</v>
      </c>
      <c r="I89" s="1">
        <f t="shared" si="3"/>
        <v>-6751.0579654762978</v>
      </c>
      <c r="K89" s="1">
        <f>IFERROR(VLOOKUP(A89,'Raw Data - Approved 2014 SWCAP'!$F$4:$R$588,12,FALSE),0)</f>
        <v>6947</v>
      </c>
      <c r="L89" s="1">
        <f t="shared" si="4"/>
        <v>0</v>
      </c>
    </row>
    <row r="90" spans="1:12">
      <c r="A90" s="1" t="s">
        <v>1139</v>
      </c>
      <c r="B90" s="1">
        <v>510</v>
      </c>
      <c r="C90" s="1" t="s">
        <v>517</v>
      </c>
      <c r="D90" s="1">
        <v>8852.5169885770338</v>
      </c>
      <c r="E90" s="1">
        <v>2428.0797125332201</v>
      </c>
      <c r="G90" s="1">
        <v>6424.4372760438109</v>
      </c>
      <c r="H90" s="1">
        <v>8888.8107866667178</v>
      </c>
      <c r="I90" s="1">
        <f t="shared" si="3"/>
        <v>15313.248062710529</v>
      </c>
      <c r="K90" s="1">
        <f>IFERROR(VLOOKUP(A90,'Raw Data - Approved 2014 SWCAP'!$F$4:$R$588,12,FALSE),0)</f>
        <v>2428</v>
      </c>
      <c r="L90" s="1">
        <f t="shared" si="4"/>
        <v>0</v>
      </c>
    </row>
    <row r="91" spans="1:12">
      <c r="A91" s="1" t="s">
        <v>1147</v>
      </c>
      <c r="B91" s="1">
        <v>519</v>
      </c>
      <c r="C91" s="1" t="s">
        <v>526</v>
      </c>
      <c r="D91" s="1">
        <v>48.956675613309109</v>
      </c>
      <c r="E91" s="1">
        <v>302.722189506321</v>
      </c>
      <c r="G91" s="1">
        <v>-253.76551389301181</v>
      </c>
      <c r="H91" s="1">
        <v>49.14539011214913</v>
      </c>
      <c r="I91" s="1">
        <f t="shared" si="3"/>
        <v>-204.62012378086268</v>
      </c>
      <c r="K91" s="1">
        <f>IFERROR(VLOOKUP(A91,'Raw Data - Approved 2014 SWCAP'!$F$4:$R$588,12,FALSE),0)</f>
        <v>303</v>
      </c>
      <c r="L91" s="1">
        <f t="shared" si="4"/>
        <v>0</v>
      </c>
    </row>
    <row r="92" spans="1:12">
      <c r="A92" s="1" t="s">
        <v>1163</v>
      </c>
      <c r="B92" s="1">
        <v>535</v>
      </c>
      <c r="C92" s="1" t="s">
        <v>542</v>
      </c>
      <c r="D92" s="1">
        <v>43792.232928254693</v>
      </c>
      <c r="E92" s="1">
        <v>1362.2498527784401</v>
      </c>
      <c r="G92" s="1">
        <v>42429.983075476244</v>
      </c>
      <c r="H92" s="1">
        <v>43960.470007791046</v>
      </c>
      <c r="I92" s="1">
        <f t="shared" si="3"/>
        <v>86390.45308326729</v>
      </c>
      <c r="K92" s="1">
        <f>IFERROR(VLOOKUP(A92,'Raw Data - Approved 2014 SWCAP'!$F$4:$R$588,12,FALSE),0)</f>
        <v>1362</v>
      </c>
      <c r="L92" s="1">
        <f t="shared" si="4"/>
        <v>0</v>
      </c>
    </row>
    <row r="93" spans="1:12">
      <c r="A93" s="1" t="s">
        <v>1167</v>
      </c>
      <c r="B93" s="1">
        <v>539</v>
      </c>
      <c r="C93" s="1" t="s">
        <v>546</v>
      </c>
      <c r="D93" s="1">
        <v>758.82847200629112</v>
      </c>
      <c r="E93" s="1">
        <v>3915.5241622482999</v>
      </c>
      <c r="G93" s="1">
        <v>-3156.6956902420097</v>
      </c>
      <c r="H93" s="1">
        <v>761.75354673831146</v>
      </c>
      <c r="I93" s="1">
        <f t="shared" si="3"/>
        <v>-2394.9421435036984</v>
      </c>
      <c r="K93" s="1">
        <f>IFERROR(VLOOKUP(A93,'Raw Data - Approved 2014 SWCAP'!$F$4:$R$588,12,FALSE),0)</f>
        <v>3916</v>
      </c>
      <c r="L93" s="1">
        <f t="shared" si="4"/>
        <v>0</v>
      </c>
    </row>
    <row r="94" spans="1:12">
      <c r="A94" s="1" t="s">
        <v>1168</v>
      </c>
      <c r="B94" s="1">
        <v>541</v>
      </c>
      <c r="C94" s="1" t="s">
        <v>548</v>
      </c>
      <c r="D94" s="1">
        <v>6022.6840375662578</v>
      </c>
      <c r="E94" s="1">
        <v>2095.7063508175602</v>
      </c>
      <c r="G94" s="1">
        <v>3926.9776867486935</v>
      </c>
      <c r="H94" s="1">
        <v>6045.8236589153103</v>
      </c>
      <c r="I94" s="1">
        <f t="shared" si="3"/>
        <v>9972.8013456640037</v>
      </c>
      <c r="K94" s="1">
        <f>IFERROR(VLOOKUP(A94,'Raw Data - Approved 2014 SWCAP'!$F$4:$R$588,12,FALSE),0)</f>
        <v>2096</v>
      </c>
      <c r="L94" s="1">
        <f t="shared" si="4"/>
        <v>0</v>
      </c>
    </row>
    <row r="95" spans="1:12">
      <c r="A95" s="1" t="s">
        <v>1169</v>
      </c>
      <c r="B95" s="1">
        <v>542</v>
      </c>
      <c r="C95" s="1" t="s">
        <v>549</v>
      </c>
      <c r="D95" s="1">
        <v>0</v>
      </c>
      <c r="E95" s="1">
        <v>47.370215989101197</v>
      </c>
      <c r="G95" s="1">
        <v>-47.370215989101219</v>
      </c>
      <c r="H95" s="1">
        <v>0</v>
      </c>
      <c r="I95" s="1">
        <f t="shared" si="3"/>
        <v>-47.370215989101219</v>
      </c>
      <c r="K95" s="1">
        <f>IFERROR(VLOOKUP(A95,'Raw Data - Approved 2014 SWCAP'!$F$4:$R$588,12,FALSE),0)</f>
        <v>47</v>
      </c>
      <c r="L95" s="1">
        <f t="shared" si="4"/>
        <v>0</v>
      </c>
    </row>
    <row r="96" spans="1:12">
      <c r="A96" s="1" t="s">
        <v>1170</v>
      </c>
      <c r="B96" s="1">
        <v>543</v>
      </c>
      <c r="C96" s="1" t="s">
        <v>550</v>
      </c>
      <c r="D96" s="1">
        <v>391.65340490647287</v>
      </c>
      <c r="E96" s="1">
        <v>0</v>
      </c>
      <c r="G96" s="1">
        <v>0</v>
      </c>
      <c r="H96" s="1">
        <v>393.16312089719298</v>
      </c>
      <c r="I96" s="1">
        <f t="shared" si="3"/>
        <v>393.16312089719298</v>
      </c>
      <c r="K96" s="1">
        <f>IFERROR(VLOOKUP(A96,'Raw Data - Approved 2014 SWCAP'!$F$4:$R$588,12,FALSE),0)</f>
        <v>0</v>
      </c>
      <c r="L96" s="1">
        <f t="shared" si="4"/>
        <v>0</v>
      </c>
    </row>
    <row r="97" spans="1:12">
      <c r="A97" s="1" t="s">
        <v>1171</v>
      </c>
      <c r="B97" s="1">
        <v>544</v>
      </c>
      <c r="C97" s="1" t="s">
        <v>551</v>
      </c>
      <c r="D97" s="1">
        <v>0</v>
      </c>
      <c r="E97" s="1">
        <v>644.42448970947305</v>
      </c>
      <c r="G97" s="1">
        <v>-644.42448970947339</v>
      </c>
      <c r="H97" s="1">
        <v>0</v>
      </c>
      <c r="I97" s="1">
        <f t="shared" si="3"/>
        <v>-644.42448970947339</v>
      </c>
      <c r="K97" s="1">
        <f>IFERROR(VLOOKUP(A97,'Raw Data - Approved 2014 SWCAP'!$F$4:$R$588,12,FALSE),0)</f>
        <v>644</v>
      </c>
      <c r="L97" s="1">
        <f t="shared" si="4"/>
        <v>0</v>
      </c>
    </row>
    <row r="98" spans="1:12">
      <c r="A98" s="1" t="s">
        <v>1172</v>
      </c>
      <c r="B98" s="1">
        <v>545</v>
      </c>
      <c r="C98" s="1" t="s">
        <v>552</v>
      </c>
      <c r="D98" s="1">
        <v>6124.9490740484262</v>
      </c>
      <c r="E98" s="1">
        <v>3410.65555121529</v>
      </c>
      <c r="G98" s="1">
        <v>2714.2935228331385</v>
      </c>
      <c r="H98" s="1">
        <v>6148.4839544450952</v>
      </c>
      <c r="I98" s="1">
        <f t="shared" si="3"/>
        <v>8862.7774772782341</v>
      </c>
      <c r="K98" s="1">
        <f>IFERROR(VLOOKUP(A98,'Raw Data - Approved 2014 SWCAP'!$F$4:$R$588,12,FALSE),0)</f>
        <v>3411</v>
      </c>
      <c r="L98" s="1">
        <f t="shared" si="4"/>
        <v>0</v>
      </c>
    </row>
    <row r="99" spans="1:12">
      <c r="A99" s="1" t="s">
        <v>1182</v>
      </c>
      <c r="B99" s="1">
        <v>556</v>
      </c>
      <c r="C99" s="1" t="s">
        <v>563</v>
      </c>
      <c r="D99" s="1">
        <v>150.73581948686561</v>
      </c>
      <c r="E99" s="1">
        <v>0</v>
      </c>
      <c r="G99" s="1">
        <v>0</v>
      </c>
      <c r="H99" s="1">
        <v>151.37129305132336</v>
      </c>
      <c r="I99" s="1">
        <f t="shared" si="3"/>
        <v>151.37129305132336</v>
      </c>
      <c r="K99" s="1">
        <f>IFERROR(VLOOKUP(A99,'Raw Data - Approved 2014 SWCAP'!$F$4:$R$588,12,FALSE),0)</f>
        <v>0</v>
      </c>
      <c r="L99" s="1">
        <f t="shared" si="4"/>
        <v>0</v>
      </c>
    </row>
    <row r="100" spans="1:12">
      <c r="A100" s="1" t="s">
        <v>1187</v>
      </c>
      <c r="B100" s="1">
        <v>561</v>
      </c>
      <c r="C100" s="1" t="s">
        <v>568</v>
      </c>
      <c r="D100" s="1">
        <v>0</v>
      </c>
      <c r="E100" s="1">
        <v>214.808163236491</v>
      </c>
      <c r="G100" s="1">
        <v>-214.80816323649117</v>
      </c>
      <c r="H100" s="1">
        <v>0</v>
      </c>
      <c r="I100" s="1">
        <f t="shared" si="3"/>
        <v>-214.80816323649117</v>
      </c>
      <c r="K100" s="1">
        <f>IFERROR(VLOOKUP(A100,'Raw Data - Approved 2014 SWCAP'!$F$4:$R$588,12,FALSE),0)</f>
        <v>215</v>
      </c>
      <c r="L100" s="1">
        <f t="shared" si="4"/>
        <v>0</v>
      </c>
    </row>
    <row r="101" spans="1:12">
      <c r="A101" s="1" t="s">
        <v>1188</v>
      </c>
      <c r="B101" s="1">
        <v>563</v>
      </c>
      <c r="C101" s="1" t="s">
        <v>570</v>
      </c>
      <c r="D101" s="1">
        <v>9289.2615302358427</v>
      </c>
      <c r="E101" s="1">
        <v>644.42448970947305</v>
      </c>
      <c r="G101" s="1">
        <v>8644.8370405263704</v>
      </c>
      <c r="H101" s="1">
        <v>9324.9481834708276</v>
      </c>
      <c r="I101" s="1">
        <f t="shared" si="3"/>
        <v>17969.785223997198</v>
      </c>
      <c r="K101" s="1">
        <f>IFERROR(VLOOKUP(A101,'Raw Data - Approved 2014 SWCAP'!$F$4:$R$588,12,FALSE),0)</f>
        <v>644</v>
      </c>
      <c r="L101" s="1">
        <f t="shared" si="4"/>
        <v>0</v>
      </c>
    </row>
    <row r="102" spans="1:12">
      <c r="A102" s="1" t="s">
        <v>1189</v>
      </c>
      <c r="B102" s="1">
        <v>564</v>
      </c>
      <c r="C102" s="1" t="s">
        <v>571</v>
      </c>
      <c r="D102" s="1">
        <v>0</v>
      </c>
      <c r="E102" s="1">
        <v>169.814633716527</v>
      </c>
      <c r="G102" s="1">
        <v>-169.81463371652708</v>
      </c>
      <c r="H102" s="1">
        <v>0</v>
      </c>
      <c r="I102" s="1">
        <f t="shared" si="3"/>
        <v>-169.81463371652708</v>
      </c>
      <c r="K102" s="1">
        <f>IFERROR(VLOOKUP(A102,'Raw Data - Approved 2014 SWCAP'!$F$4:$R$588,12,FALSE),0)</f>
        <v>170</v>
      </c>
      <c r="L102" s="1">
        <f t="shared" si="4"/>
        <v>0</v>
      </c>
    </row>
    <row r="103" spans="1:12">
      <c r="A103" s="1" t="s">
        <v>1193</v>
      </c>
      <c r="B103" s="1">
        <v>568</v>
      </c>
      <c r="C103" s="1" t="s">
        <v>575</v>
      </c>
      <c r="D103" s="1">
        <v>81.477934060593512</v>
      </c>
      <c r="E103" s="1">
        <v>1492.1618036566899</v>
      </c>
      <c r="G103" s="1">
        <v>-1410.6838695960946</v>
      </c>
      <c r="H103" s="1">
        <v>81.790946159490247</v>
      </c>
      <c r="I103" s="1">
        <f t="shared" si="3"/>
        <v>-1328.8929234366044</v>
      </c>
      <c r="K103" s="1">
        <f>IFERROR(VLOOKUP(A103,'Raw Data - Approved 2014 SWCAP'!$F$4:$R$588,12,FALSE),0)</f>
        <v>1492</v>
      </c>
      <c r="L103" s="1">
        <f t="shared" si="4"/>
        <v>0</v>
      </c>
    </row>
    <row r="104" spans="1:12">
      <c r="A104" s="1" t="s">
        <v>1202</v>
      </c>
      <c r="B104" s="1">
        <v>577</v>
      </c>
      <c r="C104" s="1" t="s">
        <v>584</v>
      </c>
      <c r="D104" s="1">
        <v>678.98278383827926</v>
      </c>
      <c r="E104" s="1">
        <v>333.23370320924403</v>
      </c>
      <c r="G104" s="1">
        <v>345.74908062903506</v>
      </c>
      <c r="H104" s="1">
        <v>681.591217995752</v>
      </c>
      <c r="I104" s="1">
        <f t="shared" si="3"/>
        <v>1027.340298624787</v>
      </c>
      <c r="K104" s="1">
        <f>IFERROR(VLOOKUP(A104,'Raw Data - Approved 2014 SWCAP'!$F$4:$R$588,12,FALSE),0)</f>
        <v>333</v>
      </c>
      <c r="L104" s="1">
        <f t="shared" si="4"/>
        <v>0</v>
      </c>
    </row>
    <row r="105" spans="1:12">
      <c r="A105" s="1" t="s">
        <v>1207</v>
      </c>
      <c r="B105" s="1">
        <v>582</v>
      </c>
      <c r="C105" s="1" t="s">
        <v>589</v>
      </c>
      <c r="D105" s="1">
        <v>217.27449082824936</v>
      </c>
      <c r="E105" s="1">
        <v>165.79575596185401</v>
      </c>
      <c r="G105" s="1">
        <v>51.478734866395094</v>
      </c>
      <c r="H105" s="1">
        <v>218.10918975864064</v>
      </c>
      <c r="I105" s="1">
        <f t="shared" si="3"/>
        <v>269.58792462503573</v>
      </c>
      <c r="K105" s="1">
        <f>IFERROR(VLOOKUP(A105,'Raw Data - Approved 2014 SWCAP'!$F$4:$R$588,12,FALSE),0)</f>
        <v>166</v>
      </c>
      <c r="L105" s="1">
        <f t="shared" si="4"/>
        <v>0</v>
      </c>
    </row>
    <row r="106" spans="1:12">
      <c r="A106" s="1" t="s">
        <v>1208</v>
      </c>
      <c r="B106" s="1">
        <v>583</v>
      </c>
      <c r="C106" s="1" t="s">
        <v>590</v>
      </c>
      <c r="D106" s="1">
        <v>2044.8746649004572</v>
      </c>
      <c r="E106" s="1">
        <v>2735.28275837207</v>
      </c>
      <c r="G106" s="1">
        <v>-690.40809347161246</v>
      </c>
      <c r="H106" s="1">
        <v>2052.7304796119802</v>
      </c>
      <c r="I106" s="1">
        <f t="shared" si="3"/>
        <v>1362.3223861403676</v>
      </c>
      <c r="K106" s="1">
        <f>IFERROR(VLOOKUP(A106,'Raw Data - Approved 2014 SWCAP'!$F$4:$R$588,12,FALSE),0)</f>
        <v>2735</v>
      </c>
      <c r="L106" s="1">
        <f t="shared" si="4"/>
        <v>0</v>
      </c>
    </row>
    <row r="107" spans="1:12">
      <c r="A107" s="1" t="s">
        <v>1212</v>
      </c>
      <c r="B107" s="1">
        <v>587</v>
      </c>
      <c r="C107" s="1" t="s">
        <v>594</v>
      </c>
      <c r="D107" s="1">
        <v>1990.5560421933947</v>
      </c>
      <c r="E107" s="1">
        <v>0</v>
      </c>
      <c r="G107" s="1">
        <v>0</v>
      </c>
      <c r="H107" s="1">
        <v>1998.2031821723199</v>
      </c>
      <c r="I107" s="1">
        <f t="shared" si="3"/>
        <v>1998.2031821723199</v>
      </c>
      <c r="K107" s="1">
        <f>IFERROR(VLOOKUP(A107,'Raw Data - Approved 2014 SWCAP'!$F$4:$R$588,12,FALSE),0)</f>
        <v>0</v>
      </c>
      <c r="L107" s="1">
        <f t="shared" si="4"/>
        <v>0</v>
      </c>
    </row>
    <row r="108" spans="1:12">
      <c r="A108" s="1" t="s">
        <v>1217</v>
      </c>
      <c r="B108" s="1">
        <v>593</v>
      </c>
      <c r="C108" s="1" t="s">
        <v>600</v>
      </c>
      <c r="D108" s="1">
        <v>3069.002182949022</v>
      </c>
      <c r="E108" s="1">
        <v>2072.4469495231801</v>
      </c>
      <c r="G108" s="1">
        <v>996.55523342584388</v>
      </c>
      <c r="H108" s="1">
        <v>3080.7923053407985</v>
      </c>
      <c r="I108" s="1">
        <f t="shared" si="3"/>
        <v>4077.3475387666422</v>
      </c>
      <c r="K108" s="1">
        <f>IFERROR(VLOOKUP(A108,'Raw Data - Approved 2014 SWCAP'!$F$4:$R$588,12,FALSE),0)</f>
        <v>2072</v>
      </c>
      <c r="L108" s="1">
        <f t="shared" si="4"/>
        <v>0</v>
      </c>
    </row>
    <row r="109" spans="1:12">
      <c r="A109" s="1" t="s">
        <v>1218</v>
      </c>
      <c r="B109" s="1">
        <v>594</v>
      </c>
      <c r="C109" s="1" t="s">
        <v>601</v>
      </c>
      <c r="D109" s="1">
        <v>146.87002683992733</v>
      </c>
      <c r="E109" s="1">
        <v>465.925838256757</v>
      </c>
      <c r="G109" s="1">
        <v>-319.05581141682933</v>
      </c>
      <c r="H109" s="1">
        <v>147.43617033644736</v>
      </c>
      <c r="I109" s="1">
        <f t="shared" si="3"/>
        <v>-171.61964108038197</v>
      </c>
      <c r="K109" s="1">
        <f>IFERROR(VLOOKUP(A109,'Raw Data - Approved 2014 SWCAP'!$F$4:$R$588,12,FALSE),0)</f>
        <v>466</v>
      </c>
      <c r="L109" s="1">
        <f t="shared" si="4"/>
        <v>0</v>
      </c>
    </row>
    <row r="110" spans="1:12">
      <c r="A110" s="1" t="s">
        <v>1234</v>
      </c>
      <c r="B110" s="1">
        <v>610</v>
      </c>
      <c r="C110" s="1" t="s">
        <v>617</v>
      </c>
      <c r="D110" s="1">
        <v>1526.2001723045144</v>
      </c>
      <c r="E110" s="1">
        <v>3152.0417542528398</v>
      </c>
      <c r="G110" s="1">
        <v>-1625.8415819483289</v>
      </c>
      <c r="H110" s="1">
        <v>1532.6343421446491</v>
      </c>
      <c r="I110" s="1">
        <f t="shared" si="3"/>
        <v>-93.20723980367984</v>
      </c>
      <c r="K110" s="1">
        <f>IFERROR(VLOOKUP(A110,'Raw Data - Approved 2014 SWCAP'!$F$4:$R$588,12,FALSE),0)</f>
        <v>3152</v>
      </c>
      <c r="L110" s="1">
        <f t="shared" si="4"/>
        <v>0</v>
      </c>
    </row>
    <row r="111" spans="1:12">
      <c r="A111" s="1" t="s">
        <v>626</v>
      </c>
      <c r="B111" s="1">
        <v>619</v>
      </c>
      <c r="C111" s="1" t="s">
        <v>626</v>
      </c>
      <c r="D111" s="1">
        <v>8685.2442434517634</v>
      </c>
      <c r="E111" s="1">
        <v>19794.941512176501</v>
      </c>
      <c r="G111" s="1">
        <v>-11109.697268724703</v>
      </c>
      <c r="H111" s="1">
        <v>8718.9089768746053</v>
      </c>
      <c r="I111" s="1">
        <f t="shared" si="3"/>
        <v>-2390.7882918500982</v>
      </c>
      <c r="K111" s="1">
        <f>IFERROR(VLOOKUP(A111,'Raw Data - Approved 2014 SWCAP'!$F$4:$R$588,12,FALSE),0)</f>
        <v>19795</v>
      </c>
      <c r="L111" s="1">
        <f t="shared" si="4"/>
        <v>0</v>
      </c>
    </row>
    <row r="112" spans="1:12">
      <c r="C112" s="1" t="s">
        <v>629</v>
      </c>
      <c r="D112" s="2">
        <f t="shared" ref="D112:I112" si="6">SUM(D17:D111)</f>
        <v>692985.26040651475</v>
      </c>
      <c r="E112" s="2">
        <f t="shared" si="6"/>
        <v>566272.81652660924</v>
      </c>
      <c r="F112" s="2">
        <f t="shared" si="6"/>
        <v>-1</v>
      </c>
      <c r="G112" s="2">
        <f t="shared" si="6"/>
        <v>109928.18224128828</v>
      </c>
      <c r="H112" s="2">
        <f t="shared" si="6"/>
        <v>697491.41697595129</v>
      </c>
      <c r="I112" s="2">
        <f t="shared" si="6"/>
        <v>807419.59921723965</v>
      </c>
    </row>
    <row r="114" spans="2:9">
      <c r="B114" s="3"/>
      <c r="C114" s="4" t="s">
        <v>20</v>
      </c>
      <c r="D114" s="3">
        <f t="shared" ref="D114:I114" si="7">D15 + D112</f>
        <v>749273.67039061419</v>
      </c>
      <c r="E114" s="3">
        <f t="shared" si="7"/>
        <v>566272.81652660924</v>
      </c>
      <c r="F114" s="3">
        <f t="shared" si="7"/>
        <v>-1</v>
      </c>
      <c r="G114" s="3">
        <f t="shared" si="7"/>
        <v>109928.18224128828</v>
      </c>
      <c r="H114" s="3">
        <f t="shared" si="7"/>
        <v>754012.45646414405</v>
      </c>
      <c r="I114" s="3">
        <f t="shared" si="7"/>
        <v>863940.63870543242</v>
      </c>
    </row>
  </sheetData>
  <printOptions horizontalCentered="1"/>
  <pageMargins left="0.7087" right="0.7087" top="1" bottom="0.748" header="0.315" footer="0.315"/>
  <pageSetup scale="79" fitToHeight="0" orientation="landscape" r:id="rId1"/>
  <headerFooter>
    <oddHeader>&amp;REXHIBIT B</oddHeader>
    <oddFooter>&amp;LMGT of America, Inc.&amp;C&amp;G&amp;G&amp;RPage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Exhibit A</vt:lpstr>
      <vt:lpstr>BUILDING DEPRECIATION</vt:lpstr>
      <vt:lpstr>1130 - CONTROLLER</vt:lpstr>
      <vt:lpstr>1080 - TREASURER</vt:lpstr>
      <vt:lpstr>1340 - ADM BUDGET AND PLANNING </vt:lpstr>
      <vt:lpstr>1342 - ADM INTERNAL AUDIT</vt:lpstr>
      <vt:lpstr>LEGISLATIVE AUDITOR</vt:lpstr>
      <vt:lpstr>2892 - DCA ADMINISTRATION</vt:lpstr>
      <vt:lpstr>1052 - STATE ARCHIVES</vt:lpstr>
      <vt:lpstr>2889 - LAW LIBRARY</vt:lpstr>
      <vt:lpstr>3150 - DHHS ADMINISTRATION</vt:lpstr>
      <vt:lpstr>Raw Data - Approved 2014 SWCAP</vt:lpstr>
      <vt:lpstr>'1052 - STATE ARCHIVES'!Print_Area</vt:lpstr>
      <vt:lpstr>'1080 - TREASURER'!Print_Area</vt:lpstr>
      <vt:lpstr>'1130 - CONTROLLER'!Print_Area</vt:lpstr>
      <vt:lpstr>'1340 - ADM BUDGET AND PLANNING '!Print_Area</vt:lpstr>
      <vt:lpstr>'1342 - ADM INTERNAL AUDIT'!Print_Area</vt:lpstr>
      <vt:lpstr>'2889 - LAW LIBRARY'!Print_Area</vt:lpstr>
      <vt:lpstr>'2892 - DCA ADMINISTRATION'!Print_Area</vt:lpstr>
      <vt:lpstr>'3150 - DHHS ADMINISTRATION'!Print_Area</vt:lpstr>
      <vt:lpstr>'BUILDING DEPRECIATION'!Print_Area</vt:lpstr>
      <vt:lpstr>'Exhibit A'!Print_Area</vt:lpstr>
      <vt:lpstr>'LEGISLATIVE AUDITOR'!Print_Area</vt:lpstr>
      <vt:lpstr>'1052 - STATE ARCHIVES'!Print_Titles</vt:lpstr>
      <vt:lpstr>'1080 - TREASURER'!Print_Titles</vt:lpstr>
      <vt:lpstr>'1130 - CONTROLLER'!Print_Titles</vt:lpstr>
      <vt:lpstr>'1340 - ADM BUDGET AND PLANNING '!Print_Titles</vt:lpstr>
      <vt:lpstr>'1342 - ADM INTERNAL AUDIT'!Print_Titles</vt:lpstr>
      <vt:lpstr>'2889 - LAW LIBRARY'!Print_Titles</vt:lpstr>
      <vt:lpstr>'2892 - DCA ADMINISTRATION'!Print_Titles</vt:lpstr>
      <vt:lpstr>'3150 - DHHS ADMINISTRATION'!Print_Titles</vt:lpstr>
      <vt:lpstr>'BUILDING DEPRECIATION'!Print_Titles</vt:lpstr>
      <vt:lpstr>'Exhibit A'!Print_Titles</vt:lpstr>
      <vt:lpstr>'LEGISLATIVE AUDITOR'!Print_Titles</vt:lpstr>
      <vt:lpstr>'Raw Data - Approved 2014 SWCAP'!Print_Titles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Schlyer</dc:creator>
  <cp:lastModifiedBy>Bret Schlyer</cp:lastModifiedBy>
  <cp:lastPrinted>2016-09-01T04:46:47Z</cp:lastPrinted>
  <dcterms:created xsi:type="dcterms:W3CDTF">2015-03-31T14:56:11Z</dcterms:created>
  <dcterms:modified xsi:type="dcterms:W3CDTF">2016-09-01T04:50:47Z</dcterms:modified>
</cp:coreProperties>
</file>